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3.xml" ContentType="application/vnd.openxmlformats-officedocument.drawingml.chartshap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hidePivotFieldList="1" defaultThemeVersion="124226"/>
  <bookViews>
    <workbookView xWindow="0" yWindow="240" windowWidth="17400" windowHeight="6390" tabRatio="905"/>
  </bookViews>
  <sheets>
    <sheet name="Cover" sheetId="85" r:id="rId1"/>
    <sheet name="Contents" sheetId="33" r:id="rId2"/>
    <sheet name="Dates1" sheetId="40" state="hidden" r:id="rId3"/>
    <sheet name="DataPack" sheetId="49" state="hidden" r:id="rId4"/>
    <sheet name="Table 1" sheetId="35" r:id="rId5"/>
    <sheet name="Table 2" sheetId="86" r:id="rId6"/>
    <sheet name="Table 2a" sheetId="66" r:id="rId7"/>
    <sheet name="Table 2b" sheetId="54" r:id="rId8"/>
    <sheet name="Table 2c" sheetId="67" r:id="rId9"/>
    <sheet name="Table 2d" sheetId="68" r:id="rId10"/>
    <sheet name="Table 2e" sheetId="97" r:id="rId11"/>
    <sheet name="Table 2f" sheetId="98" r:id="rId12"/>
    <sheet name="Table 2g" sheetId="70" r:id="rId13"/>
    <sheet name="Table 2h" sheetId="71" r:id="rId14"/>
    <sheet name="Table 3" sheetId="14" r:id="rId15"/>
    <sheet name="Chart 1" sheetId="39" r:id="rId16"/>
    <sheet name="Chart 1a" sheetId="96" r:id="rId17"/>
    <sheet name="Chart 2" sheetId="41" r:id="rId18"/>
    <sheet name="Chart 2a" sheetId="77" r:id="rId19"/>
    <sheet name="Chart 2b" sheetId="76" r:id="rId20"/>
    <sheet name="Chart 2c" sheetId="87" r:id="rId21"/>
    <sheet name="Chart 3" sheetId="88" r:id="rId22"/>
    <sheet name="Chart 4" sheetId="89" r:id="rId23"/>
    <sheet name="Chart 4a" sheetId="90" r:id="rId24"/>
    <sheet name="Chart 4b" sheetId="91" r:id="rId25"/>
    <sheet name="Chart 5" sheetId="99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April" localSheetId="20">[1]Dates1!#REF!</definedName>
    <definedName name="April" localSheetId="21">[1]Dates1!#REF!</definedName>
    <definedName name="April" localSheetId="22">[1]Dates1!#REF!</definedName>
    <definedName name="April" localSheetId="25">Dates1!#REF!</definedName>
    <definedName name="April" localSheetId="0">[11]Dates!#REF!</definedName>
    <definedName name="April" localSheetId="10">Dates1!#REF!</definedName>
    <definedName name="April" localSheetId="11">Dates1!#REF!</definedName>
    <definedName name="April">Dates1!#REF!</definedName>
    <definedName name="Date" localSheetId="20">[1]Dates1!$B$3:$B$6</definedName>
    <definedName name="Date">Dates1!$B$3:$B$6</definedName>
    <definedName name="Dates">Dates1!$B$3:$B$6</definedName>
    <definedName name="EndDate">Dates1!$B$4:$B$6</definedName>
    <definedName name="enddates">Dates1!$B$4:$B$7</definedName>
    <definedName name="Month">#REF!</definedName>
    <definedName name="_xlnm.Print_Area" localSheetId="15">'Chart 1'!$B$2:$K$38</definedName>
    <definedName name="_xlnm.Print_Area" localSheetId="16">'Chart 1a'!$B$2:$M$42</definedName>
    <definedName name="_xlnm.Print_Area" localSheetId="17">'Chart 2'!$B$2:$H$38</definedName>
    <definedName name="_xlnm.Print_Area" localSheetId="18">'Chart 2a'!$B$2:$H$39</definedName>
    <definedName name="_xlnm.Print_Area" localSheetId="19">'Chart 2b'!$B$2:$H$38</definedName>
    <definedName name="_xlnm.Print_Area" localSheetId="20">'Chart 2c'!$B$2:$I$36</definedName>
    <definedName name="_xlnm.Print_Area" localSheetId="21">'Chart 3'!$B$2:$J$36</definedName>
    <definedName name="_xlnm.Print_Area" localSheetId="22">'Chart 4'!$B$2:$J$36</definedName>
    <definedName name="_xlnm.Print_Area" localSheetId="23">'Chart 4a'!$B$2:$L$34</definedName>
    <definedName name="_xlnm.Print_Area" localSheetId="24">'Chart 4b'!$B$2:$L$33</definedName>
    <definedName name="_xlnm.Print_Area" localSheetId="25">'Chart 5'!$B$2:$L$33</definedName>
    <definedName name="_xlnm.Print_Area" localSheetId="4">'Table 1'!$B$2:$U$18</definedName>
    <definedName name="_xlnm.Print_Area" localSheetId="5">'Table 2'!$B$2:$Q$34</definedName>
    <definedName name="_xlnm.Print_Area" localSheetId="6">'Table 2a'!$B$2:$Q$34</definedName>
    <definedName name="_xlnm.Print_Area" localSheetId="7">'Table 2b'!$B$2:$Q$34</definedName>
    <definedName name="_xlnm.Print_Area" localSheetId="8">'Table 2c'!$B$2:$Q$32</definedName>
    <definedName name="_xlnm.Print_Area" localSheetId="9">'Table 2d'!$B$2:$Q$32</definedName>
    <definedName name="_xlnm.Print_Area" localSheetId="10">'Table 2e'!$B$2:$Q$33</definedName>
    <definedName name="_xlnm.Print_Area" localSheetId="11">'Table 2f'!$B$2:$Q$34</definedName>
    <definedName name="_xlnm.Print_Area" localSheetId="12">'Table 2g'!$B$2:$Q$34</definedName>
    <definedName name="_xlnm.Print_Area" localSheetId="13">'Table 2h'!$B$2:$Q$34</definedName>
    <definedName name="_xlnm.Print_Area" localSheetId="14">'Table 3'!$B$2:$G$18</definedName>
    <definedName name="Quarter1">[2]Ranges!$A$1:$A$4</definedName>
    <definedName name="Time">#REF!</definedName>
  </definedNames>
  <calcPr calcId="125725"/>
</workbook>
</file>

<file path=xl/calcChain.xml><?xml version="1.0" encoding="utf-8"?>
<calcChain xmlns="http://schemas.openxmlformats.org/spreadsheetml/2006/main">
  <c r="C3" i="49"/>
  <c r="G7" i="35"/>
  <c r="C4" i="49"/>
  <c r="G8" i="35"/>
  <c r="AD4" i="49"/>
  <c r="AC4"/>
  <c r="K3"/>
  <c r="L4"/>
  <c r="K4"/>
  <c r="C6"/>
  <c r="G10" i="35"/>
  <c r="B6" i="49"/>
  <c r="D10" i="35"/>
  <c r="B7" i="91"/>
  <c r="B2" i="68"/>
  <c r="B2" i="66"/>
  <c r="B7" i="90"/>
  <c r="C10" i="99"/>
  <c r="B10"/>
  <c r="C9"/>
  <c r="B9"/>
  <c r="C8"/>
  <c r="B8"/>
  <c r="C7"/>
  <c r="D194" i="49"/>
  <c r="E205"/>
  <c r="E206"/>
  <c r="P20" i="70"/>
  <c r="E194" i="49"/>
  <c r="G9" i="76"/>
  <c r="D195" i="49"/>
  <c r="F10" i="76"/>
  <c r="D199" i="49"/>
  <c r="N13" i="70"/>
  <c r="D203" i="49"/>
  <c r="N17" i="70"/>
  <c r="D209" i="49"/>
  <c r="F14" i="76"/>
  <c r="D213" i="49"/>
  <c r="N27" i="70"/>
  <c r="D214" i="49"/>
  <c r="N28" i="70"/>
  <c r="C197" i="49"/>
  <c r="L11" i="70"/>
  <c r="C198" i="49"/>
  <c r="L12" i="70"/>
  <c r="C201" i="49"/>
  <c r="L15" i="70"/>
  <c r="C202" i="49"/>
  <c r="L16" i="70"/>
  <c r="P19" i="49"/>
  <c r="P18"/>
  <c r="K19"/>
  <c r="K33"/>
  <c r="K28"/>
  <c r="K29"/>
  <c r="K13"/>
  <c r="K31"/>
  <c r="K23"/>
  <c r="K25"/>
  <c r="K22"/>
  <c r="K17"/>
  <c r="H27"/>
  <c r="K24"/>
  <c r="K21"/>
  <c r="K16"/>
  <c r="H12"/>
  <c r="F20"/>
  <c r="F26"/>
  <c r="F12"/>
  <c r="F31"/>
  <c r="F30"/>
  <c r="F21"/>
  <c r="F19"/>
  <c r="F27"/>
  <c r="F22"/>
  <c r="F16"/>
  <c r="F32"/>
  <c r="F15"/>
  <c r="F34"/>
  <c r="B2" i="98"/>
  <c r="B8" i="89"/>
  <c r="B2" i="87"/>
  <c r="B2" i="76"/>
  <c r="B2" i="77"/>
  <c r="B2" i="41"/>
  <c r="B2" i="71"/>
  <c r="B2" i="97"/>
  <c r="B2" i="67"/>
  <c r="B2" i="54"/>
  <c r="C11" i="91"/>
  <c r="B11"/>
  <c r="C10"/>
  <c r="B10"/>
  <c r="C9"/>
  <c r="B9"/>
  <c r="C8"/>
  <c r="B8"/>
  <c r="C7"/>
  <c r="B7" i="88"/>
  <c r="C13" i="89"/>
  <c r="B13"/>
  <c r="C12"/>
  <c r="B12"/>
  <c r="C11"/>
  <c r="B11"/>
  <c r="C10"/>
  <c r="B10"/>
  <c r="C9"/>
  <c r="B9"/>
  <c r="C8"/>
  <c r="C7"/>
  <c r="B7"/>
  <c r="C14" i="88"/>
  <c r="B14"/>
  <c r="C13"/>
  <c r="B13"/>
  <c r="C12"/>
  <c r="B12"/>
  <c r="C11"/>
  <c r="B11"/>
  <c r="B10"/>
  <c r="B9"/>
  <c r="B8"/>
  <c r="B2" i="39"/>
  <c r="C15" i="96"/>
  <c r="B15"/>
  <c r="C16"/>
  <c r="B16"/>
  <c r="B2" i="70"/>
  <c r="B2" i="86"/>
  <c r="C246" i="49"/>
  <c r="D246"/>
  <c r="E246"/>
  <c r="F246"/>
  <c r="G246"/>
  <c r="H246"/>
  <c r="I246"/>
  <c r="J246"/>
  <c r="K246"/>
  <c r="L246"/>
  <c r="M246"/>
  <c r="N246"/>
  <c r="O246"/>
  <c r="P246"/>
  <c r="Q246"/>
  <c r="R246"/>
  <c r="S246"/>
  <c r="T246"/>
  <c r="U246"/>
  <c r="C247"/>
  <c r="D247"/>
  <c r="E247"/>
  <c r="F247"/>
  <c r="G247"/>
  <c r="H247"/>
  <c r="I247"/>
  <c r="J247"/>
  <c r="K247"/>
  <c r="L247"/>
  <c r="M247"/>
  <c r="N247"/>
  <c r="O247"/>
  <c r="P247"/>
  <c r="Q247"/>
  <c r="R247"/>
  <c r="S247"/>
  <c r="T247"/>
  <c r="U247"/>
  <c r="C248"/>
  <c r="D248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C249"/>
  <c r="D249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C250"/>
  <c r="D250"/>
  <c r="E250"/>
  <c r="F250"/>
  <c r="G250"/>
  <c r="H250"/>
  <c r="I250"/>
  <c r="J250"/>
  <c r="K250"/>
  <c r="L250"/>
  <c r="M250"/>
  <c r="N250"/>
  <c r="O250"/>
  <c r="P250"/>
  <c r="Q250"/>
  <c r="R250"/>
  <c r="S250"/>
  <c r="T250"/>
  <c r="U250"/>
  <c r="C251"/>
  <c r="D251"/>
  <c r="E251"/>
  <c r="F251"/>
  <c r="G251"/>
  <c r="H251"/>
  <c r="I251"/>
  <c r="J251"/>
  <c r="K251"/>
  <c r="L251"/>
  <c r="M251"/>
  <c r="N251"/>
  <c r="O251"/>
  <c r="P251"/>
  <c r="Q251"/>
  <c r="R251"/>
  <c r="S251"/>
  <c r="T251"/>
  <c r="U251"/>
  <c r="C252"/>
  <c r="D252"/>
  <c r="E252"/>
  <c r="F252"/>
  <c r="G252"/>
  <c r="H252"/>
  <c r="I252"/>
  <c r="J252"/>
  <c r="K252"/>
  <c r="L252"/>
  <c r="M252"/>
  <c r="N252"/>
  <c r="O252"/>
  <c r="P252"/>
  <c r="Q252"/>
  <c r="R252"/>
  <c r="S252"/>
  <c r="T252"/>
  <c r="U252"/>
  <c r="C253"/>
  <c r="D253"/>
  <c r="E253"/>
  <c r="F253"/>
  <c r="G253"/>
  <c r="H253"/>
  <c r="I253"/>
  <c r="J253"/>
  <c r="K253"/>
  <c r="L253"/>
  <c r="M253"/>
  <c r="N253"/>
  <c r="O253"/>
  <c r="P253"/>
  <c r="Q253"/>
  <c r="R253"/>
  <c r="S253"/>
  <c r="T253"/>
  <c r="U253"/>
  <c r="C254"/>
  <c r="D254"/>
  <c r="E254"/>
  <c r="F254"/>
  <c r="G254"/>
  <c r="H254"/>
  <c r="I254"/>
  <c r="J254"/>
  <c r="K254"/>
  <c r="L254"/>
  <c r="M254"/>
  <c r="N254"/>
  <c r="O254"/>
  <c r="P254"/>
  <c r="Q254"/>
  <c r="R254"/>
  <c r="S254"/>
  <c r="T254"/>
  <c r="U254"/>
  <c r="C255"/>
  <c r="D255"/>
  <c r="E255"/>
  <c r="F255"/>
  <c r="G255"/>
  <c r="H255"/>
  <c r="I255"/>
  <c r="J255"/>
  <c r="K255"/>
  <c r="L255"/>
  <c r="M255"/>
  <c r="N255"/>
  <c r="O255"/>
  <c r="P255"/>
  <c r="Q255"/>
  <c r="R255"/>
  <c r="S255"/>
  <c r="T255"/>
  <c r="U255"/>
  <c r="C256"/>
  <c r="D256"/>
  <c r="E256"/>
  <c r="F256"/>
  <c r="G256"/>
  <c r="H256"/>
  <c r="I256"/>
  <c r="J256"/>
  <c r="K256"/>
  <c r="L256"/>
  <c r="M256"/>
  <c r="N256"/>
  <c r="O256"/>
  <c r="P256"/>
  <c r="Q256"/>
  <c r="R256"/>
  <c r="S256"/>
  <c r="T256"/>
  <c r="U256"/>
  <c r="C257"/>
  <c r="D257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C258"/>
  <c r="D258"/>
  <c r="E258"/>
  <c r="F258"/>
  <c r="G258"/>
  <c r="H258"/>
  <c r="I258"/>
  <c r="J258"/>
  <c r="K258"/>
  <c r="L258"/>
  <c r="M258"/>
  <c r="N258"/>
  <c r="O258"/>
  <c r="P258"/>
  <c r="Q258"/>
  <c r="R258"/>
  <c r="S258"/>
  <c r="T258"/>
  <c r="U258"/>
  <c r="C259"/>
  <c r="D259"/>
  <c r="E259"/>
  <c r="F259"/>
  <c r="G259"/>
  <c r="H259"/>
  <c r="I259"/>
  <c r="J259"/>
  <c r="K259"/>
  <c r="L259"/>
  <c r="M259"/>
  <c r="N259"/>
  <c r="O259"/>
  <c r="P259"/>
  <c r="Q259"/>
  <c r="R259"/>
  <c r="S259"/>
  <c r="T259"/>
  <c r="U259"/>
  <c r="C260"/>
  <c r="D260"/>
  <c r="E260"/>
  <c r="F260"/>
  <c r="G260"/>
  <c r="H260"/>
  <c r="I260"/>
  <c r="J260"/>
  <c r="K260"/>
  <c r="L260"/>
  <c r="M260"/>
  <c r="N260"/>
  <c r="O260"/>
  <c r="P260"/>
  <c r="Q260"/>
  <c r="R260"/>
  <c r="S260"/>
  <c r="T260"/>
  <c r="U260"/>
  <c r="C261"/>
  <c r="D261"/>
  <c r="E261"/>
  <c r="F261"/>
  <c r="G261"/>
  <c r="H261"/>
  <c r="I261"/>
  <c r="J261"/>
  <c r="K261"/>
  <c r="L261"/>
  <c r="M261"/>
  <c r="N261"/>
  <c r="O261"/>
  <c r="P261"/>
  <c r="Q261"/>
  <c r="R261"/>
  <c r="S261"/>
  <c r="T261"/>
  <c r="U261"/>
  <c r="C262"/>
  <c r="D262"/>
  <c r="E262"/>
  <c r="F262"/>
  <c r="G262"/>
  <c r="H262"/>
  <c r="I262"/>
  <c r="J262"/>
  <c r="K262"/>
  <c r="L262"/>
  <c r="M262"/>
  <c r="N262"/>
  <c r="O262"/>
  <c r="P262"/>
  <c r="Q262"/>
  <c r="R262"/>
  <c r="S262"/>
  <c r="T262"/>
  <c r="U262"/>
  <c r="C263"/>
  <c r="D263"/>
  <c r="E263"/>
  <c r="F263"/>
  <c r="G263"/>
  <c r="H263"/>
  <c r="I263"/>
  <c r="J263"/>
  <c r="K263"/>
  <c r="L263"/>
  <c r="M263"/>
  <c r="N263"/>
  <c r="O263"/>
  <c r="P263"/>
  <c r="Q263"/>
  <c r="R263"/>
  <c r="S263"/>
  <c r="T263"/>
  <c r="U263"/>
  <c r="C264"/>
  <c r="D264"/>
  <c r="E264"/>
  <c r="F264"/>
  <c r="G264"/>
  <c r="H264"/>
  <c r="I264"/>
  <c r="J264"/>
  <c r="K264"/>
  <c r="L264"/>
  <c r="M264"/>
  <c r="N264"/>
  <c r="O264"/>
  <c r="P264"/>
  <c r="Q264"/>
  <c r="R264"/>
  <c r="S264"/>
  <c r="T264"/>
  <c r="U264"/>
  <c r="C265"/>
  <c r="D265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C266"/>
  <c r="D266"/>
  <c r="E266"/>
  <c r="F266"/>
  <c r="G266"/>
  <c r="H266"/>
  <c r="I266"/>
  <c r="J266"/>
  <c r="K266"/>
  <c r="L266"/>
  <c r="M266"/>
  <c r="N266"/>
  <c r="O266"/>
  <c r="P266"/>
  <c r="Q266"/>
  <c r="R266"/>
  <c r="S266"/>
  <c r="T266"/>
  <c r="U266"/>
  <c r="C267"/>
  <c r="D267"/>
  <c r="E267"/>
  <c r="F267"/>
  <c r="G267"/>
  <c r="H267"/>
  <c r="I267"/>
  <c r="J267"/>
  <c r="K267"/>
  <c r="L267"/>
  <c r="M267"/>
  <c r="N267"/>
  <c r="O267"/>
  <c r="P267"/>
  <c r="Q267"/>
  <c r="R267"/>
  <c r="S267"/>
  <c r="T267"/>
  <c r="U267"/>
  <c r="C268"/>
  <c r="D268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46"/>
  <c r="C11" i="96"/>
  <c r="B11"/>
  <c r="B2" i="35"/>
  <c r="C142" i="49"/>
  <c r="L8" i="97"/>
  <c r="D142" i="49"/>
  <c r="N8" i="97"/>
  <c r="E142" i="49"/>
  <c r="P8" i="97"/>
  <c r="E143" i="49"/>
  <c r="P9" i="97"/>
  <c r="E144" i="49"/>
  <c r="P10" i="97"/>
  <c r="E145" i="49"/>
  <c r="P11" i="97"/>
  <c r="E146" i="49"/>
  <c r="P12" i="97"/>
  <c r="E147" i="49"/>
  <c r="P13" i="97"/>
  <c r="E148" i="49"/>
  <c r="P14" i="97"/>
  <c r="E149" i="49"/>
  <c r="P15" i="97"/>
  <c r="E150" i="49"/>
  <c r="P16" i="97"/>
  <c r="E151" i="49"/>
  <c r="P17" i="97"/>
  <c r="E152" i="49"/>
  <c r="P18" i="97"/>
  <c r="E153" i="49"/>
  <c r="P19" i="97"/>
  <c r="E154" i="49"/>
  <c r="P20" i="97"/>
  <c r="E156" i="49"/>
  <c r="P22" i="97"/>
  <c r="E157" i="49"/>
  <c r="P23" i="97"/>
  <c r="E158" i="49"/>
  <c r="P24" i="97"/>
  <c r="E160" i="49"/>
  <c r="P26" i="97"/>
  <c r="E161" i="49"/>
  <c r="P27" i="97"/>
  <c r="E162" i="49"/>
  <c r="P28" i="97"/>
  <c r="E163" i="49"/>
  <c r="P29" i="97"/>
  <c r="E164" i="49"/>
  <c r="P30" i="97"/>
  <c r="D143" i="49"/>
  <c r="N9" i="97"/>
  <c r="D145" i="49"/>
  <c r="N11" i="97"/>
  <c r="D146" i="49"/>
  <c r="N12" i="97"/>
  <c r="D147" i="49"/>
  <c r="N13" i="97"/>
  <c r="D148" i="49"/>
  <c r="N14" i="97"/>
  <c r="D149" i="49"/>
  <c r="N15" i="97"/>
  <c r="D150" i="49"/>
  <c r="N16" i="97"/>
  <c r="D151" i="49"/>
  <c r="N17" i="97"/>
  <c r="D152" i="49"/>
  <c r="N18" i="97"/>
  <c r="D153" i="49"/>
  <c r="N19" i="97"/>
  <c r="D154" i="49"/>
  <c r="N20" i="97"/>
  <c r="D155" i="49"/>
  <c r="N21" i="97"/>
  <c r="D156" i="49"/>
  <c r="N22" i="97"/>
  <c r="D157" i="49"/>
  <c r="N23" i="97"/>
  <c r="D158" i="49"/>
  <c r="N24" i="97"/>
  <c r="D159" i="49"/>
  <c r="N25" i="97"/>
  <c r="D160" i="49"/>
  <c r="N26" i="97"/>
  <c r="D161" i="49"/>
  <c r="N27" i="97"/>
  <c r="D162" i="49"/>
  <c r="N28" i="97"/>
  <c r="D163" i="49"/>
  <c r="N29" i="97"/>
  <c r="D164" i="49"/>
  <c r="N30" i="97"/>
  <c r="C143" i="49"/>
  <c r="L9" i="97"/>
  <c r="C144" i="49"/>
  <c r="L10" i="97"/>
  <c r="C145" i="49"/>
  <c r="L11" i="97"/>
  <c r="C146" i="49"/>
  <c r="L12" i="97"/>
  <c r="C147" i="49"/>
  <c r="L13" i="97"/>
  <c r="C148" i="49"/>
  <c r="L14" i="97"/>
  <c r="C149" i="49"/>
  <c r="L15" i="97"/>
  <c r="C150" i="49"/>
  <c r="L16" i="97"/>
  <c r="C152" i="49"/>
  <c r="L18" i="97"/>
  <c r="C153" i="49"/>
  <c r="L19" i="97"/>
  <c r="C154" i="49"/>
  <c r="L20" i="97"/>
  <c r="C155" i="49"/>
  <c r="L21" i="97"/>
  <c r="C157" i="49"/>
  <c r="L23" i="97"/>
  <c r="C159" i="49"/>
  <c r="L25" i="97"/>
  <c r="C161" i="49"/>
  <c r="L27" i="97"/>
  <c r="C162" i="49"/>
  <c r="L28" i="97"/>
  <c r="C164" i="49"/>
  <c r="L30" i="97"/>
  <c r="B144" i="49"/>
  <c r="J10" i="97"/>
  <c r="B151" i="49"/>
  <c r="J17" i="97"/>
  <c r="B153" i="49"/>
  <c r="J19" i="97"/>
  <c r="I19" s="1"/>
  <c r="B157" i="49"/>
  <c r="J23" i="97"/>
  <c r="I23"/>
  <c r="B158" i="49"/>
  <c r="J24" i="97"/>
  <c r="E159" i="49"/>
  <c r="P25" i="97"/>
  <c r="E155" i="49"/>
  <c r="P21" i="97"/>
  <c r="C298" i="49"/>
  <c r="D298"/>
  <c r="E298"/>
  <c r="F298"/>
  <c r="G298"/>
  <c r="H298"/>
  <c r="I298"/>
  <c r="J298"/>
  <c r="K298"/>
  <c r="L298"/>
  <c r="M298"/>
  <c r="N298"/>
  <c r="O298"/>
  <c r="P298"/>
  <c r="Q298"/>
  <c r="R298"/>
  <c r="S298"/>
  <c r="T298"/>
  <c r="U298"/>
  <c r="C299"/>
  <c r="D299"/>
  <c r="E299"/>
  <c r="F299"/>
  <c r="G299"/>
  <c r="H299"/>
  <c r="I299"/>
  <c r="J299"/>
  <c r="K299"/>
  <c r="L299"/>
  <c r="M299"/>
  <c r="N299"/>
  <c r="O299"/>
  <c r="P299"/>
  <c r="Q299"/>
  <c r="R299"/>
  <c r="S299"/>
  <c r="T299"/>
  <c r="U299"/>
  <c r="C300"/>
  <c r="D300"/>
  <c r="E300"/>
  <c r="F300"/>
  <c r="G300"/>
  <c r="H300"/>
  <c r="I300"/>
  <c r="J300"/>
  <c r="K300"/>
  <c r="L300"/>
  <c r="M300"/>
  <c r="N300"/>
  <c r="O300"/>
  <c r="P300"/>
  <c r="Q300"/>
  <c r="R300"/>
  <c r="S300"/>
  <c r="T300"/>
  <c r="U300"/>
  <c r="C301"/>
  <c r="D301"/>
  <c r="E301"/>
  <c r="F301"/>
  <c r="G301"/>
  <c r="H301"/>
  <c r="I301"/>
  <c r="J301"/>
  <c r="K301"/>
  <c r="L301"/>
  <c r="M301"/>
  <c r="N301"/>
  <c r="O301"/>
  <c r="P301"/>
  <c r="Q301"/>
  <c r="R301"/>
  <c r="S301"/>
  <c r="T301"/>
  <c r="U301"/>
  <c r="C302"/>
  <c r="D302"/>
  <c r="E302"/>
  <c r="F302"/>
  <c r="G302"/>
  <c r="H302"/>
  <c r="I302"/>
  <c r="J302"/>
  <c r="K302"/>
  <c r="L302"/>
  <c r="M302"/>
  <c r="N302"/>
  <c r="O302"/>
  <c r="P302"/>
  <c r="Q302"/>
  <c r="R302"/>
  <c r="S302"/>
  <c r="T302"/>
  <c r="U302"/>
  <c r="C303"/>
  <c r="D303"/>
  <c r="E303"/>
  <c r="F303"/>
  <c r="G303"/>
  <c r="H303"/>
  <c r="I303"/>
  <c r="J303"/>
  <c r="K303"/>
  <c r="L303"/>
  <c r="M303"/>
  <c r="N303"/>
  <c r="O303"/>
  <c r="P303"/>
  <c r="Q303"/>
  <c r="R303"/>
  <c r="S303"/>
  <c r="T303"/>
  <c r="U303"/>
  <c r="C304"/>
  <c r="D304"/>
  <c r="E304"/>
  <c r="F304"/>
  <c r="G304"/>
  <c r="H304"/>
  <c r="I304"/>
  <c r="J304"/>
  <c r="K304"/>
  <c r="L304"/>
  <c r="M304"/>
  <c r="N304"/>
  <c r="O304"/>
  <c r="P304"/>
  <c r="Q304"/>
  <c r="R304"/>
  <c r="S304"/>
  <c r="T304"/>
  <c r="U304"/>
  <c r="C305"/>
  <c r="D305"/>
  <c r="E305"/>
  <c r="F305"/>
  <c r="G305"/>
  <c r="H305"/>
  <c r="I305"/>
  <c r="J305"/>
  <c r="K305"/>
  <c r="L305"/>
  <c r="M305"/>
  <c r="N305"/>
  <c r="O305"/>
  <c r="P305"/>
  <c r="Q305"/>
  <c r="R305"/>
  <c r="S305"/>
  <c r="T305"/>
  <c r="U305"/>
  <c r="C306"/>
  <c r="D306"/>
  <c r="E306"/>
  <c r="F306"/>
  <c r="G306"/>
  <c r="H306"/>
  <c r="I306"/>
  <c r="J306"/>
  <c r="K306"/>
  <c r="L306"/>
  <c r="M306"/>
  <c r="N306"/>
  <c r="O306"/>
  <c r="P306"/>
  <c r="Q306"/>
  <c r="R306"/>
  <c r="S306"/>
  <c r="T306"/>
  <c r="U306"/>
  <c r="C307"/>
  <c r="D307"/>
  <c r="E307"/>
  <c r="F307"/>
  <c r="G307"/>
  <c r="H307"/>
  <c r="I307"/>
  <c r="J307"/>
  <c r="K307"/>
  <c r="L307"/>
  <c r="M307"/>
  <c r="N307"/>
  <c r="O307"/>
  <c r="P307"/>
  <c r="Q307"/>
  <c r="R307"/>
  <c r="S307"/>
  <c r="T307"/>
  <c r="U307"/>
  <c r="C308"/>
  <c r="D308"/>
  <c r="E308"/>
  <c r="F308"/>
  <c r="G308"/>
  <c r="H308"/>
  <c r="I308"/>
  <c r="J308"/>
  <c r="K308"/>
  <c r="L308"/>
  <c r="M308"/>
  <c r="N308"/>
  <c r="O308"/>
  <c r="P308"/>
  <c r="Q308"/>
  <c r="R308"/>
  <c r="S308"/>
  <c r="T308"/>
  <c r="U308"/>
  <c r="C309"/>
  <c r="D309"/>
  <c r="E309"/>
  <c r="F309"/>
  <c r="G309"/>
  <c r="H309"/>
  <c r="I309"/>
  <c r="J309"/>
  <c r="K309"/>
  <c r="L309"/>
  <c r="M309"/>
  <c r="N309"/>
  <c r="O309"/>
  <c r="P309"/>
  <c r="Q309"/>
  <c r="R309"/>
  <c r="S309"/>
  <c r="T309"/>
  <c r="U309"/>
  <c r="C310"/>
  <c r="D310"/>
  <c r="E310"/>
  <c r="F310"/>
  <c r="G310"/>
  <c r="H310"/>
  <c r="I310"/>
  <c r="J310"/>
  <c r="K310"/>
  <c r="L310"/>
  <c r="M310"/>
  <c r="N310"/>
  <c r="O310"/>
  <c r="P310"/>
  <c r="Q310"/>
  <c r="R310"/>
  <c r="S310"/>
  <c r="T310"/>
  <c r="U310"/>
  <c r="C311"/>
  <c r="D311"/>
  <c r="E311"/>
  <c r="F311"/>
  <c r="G311"/>
  <c r="H311"/>
  <c r="I311"/>
  <c r="J311"/>
  <c r="K311"/>
  <c r="L311"/>
  <c r="M311"/>
  <c r="N311"/>
  <c r="O311"/>
  <c r="P311"/>
  <c r="Q311"/>
  <c r="R311"/>
  <c r="S311"/>
  <c r="T311"/>
  <c r="U311"/>
  <c r="C312"/>
  <c r="D312"/>
  <c r="E312"/>
  <c r="F312"/>
  <c r="G312"/>
  <c r="H312"/>
  <c r="I312"/>
  <c r="J312"/>
  <c r="K312"/>
  <c r="L312"/>
  <c r="M312"/>
  <c r="N312"/>
  <c r="O312"/>
  <c r="P312"/>
  <c r="Q312"/>
  <c r="R312"/>
  <c r="S312"/>
  <c r="T312"/>
  <c r="U312"/>
  <c r="C313"/>
  <c r="D313"/>
  <c r="E313"/>
  <c r="F313"/>
  <c r="G313"/>
  <c r="H313"/>
  <c r="I313"/>
  <c r="J313"/>
  <c r="K313"/>
  <c r="L313"/>
  <c r="M313"/>
  <c r="N313"/>
  <c r="O313"/>
  <c r="P313"/>
  <c r="Q313"/>
  <c r="R313"/>
  <c r="S313"/>
  <c r="T313"/>
  <c r="U313"/>
  <c r="C314"/>
  <c r="D314"/>
  <c r="E314"/>
  <c r="F314"/>
  <c r="G314"/>
  <c r="H314"/>
  <c r="I314"/>
  <c r="J314"/>
  <c r="K314"/>
  <c r="L314"/>
  <c r="M314"/>
  <c r="N314"/>
  <c r="O314"/>
  <c r="P314"/>
  <c r="Q314"/>
  <c r="R314"/>
  <c r="S314"/>
  <c r="T314"/>
  <c r="U314"/>
  <c r="C315"/>
  <c r="D315"/>
  <c r="E315"/>
  <c r="F315"/>
  <c r="G315"/>
  <c r="H315"/>
  <c r="I315"/>
  <c r="J315"/>
  <c r="K315"/>
  <c r="L315"/>
  <c r="M315"/>
  <c r="N315"/>
  <c r="O315"/>
  <c r="P315"/>
  <c r="Q315"/>
  <c r="R315"/>
  <c r="S315"/>
  <c r="T315"/>
  <c r="U315"/>
  <c r="C316"/>
  <c r="D316"/>
  <c r="E316"/>
  <c r="F316"/>
  <c r="G316"/>
  <c r="H316"/>
  <c r="I316"/>
  <c r="J316"/>
  <c r="K316"/>
  <c r="L316"/>
  <c r="M316"/>
  <c r="N316"/>
  <c r="O316"/>
  <c r="P316"/>
  <c r="Q316"/>
  <c r="R316"/>
  <c r="S316"/>
  <c r="T316"/>
  <c r="U316"/>
  <c r="C317"/>
  <c r="D317"/>
  <c r="E317"/>
  <c r="F317"/>
  <c r="G317"/>
  <c r="H317"/>
  <c r="I317"/>
  <c r="J317"/>
  <c r="K317"/>
  <c r="L317"/>
  <c r="M317"/>
  <c r="N317"/>
  <c r="O317"/>
  <c r="P317"/>
  <c r="Q317"/>
  <c r="R317"/>
  <c r="S317"/>
  <c r="T317"/>
  <c r="U317"/>
  <c r="C318"/>
  <c r="D318"/>
  <c r="E318"/>
  <c r="F318"/>
  <c r="G318"/>
  <c r="H318"/>
  <c r="I318"/>
  <c r="J318"/>
  <c r="K318"/>
  <c r="L318"/>
  <c r="M318"/>
  <c r="N318"/>
  <c r="O318"/>
  <c r="P318"/>
  <c r="Q318"/>
  <c r="R318"/>
  <c r="S318"/>
  <c r="T318"/>
  <c r="U318"/>
  <c r="C319"/>
  <c r="D319"/>
  <c r="E319"/>
  <c r="F319"/>
  <c r="G319"/>
  <c r="H319"/>
  <c r="I319"/>
  <c r="J319"/>
  <c r="K319"/>
  <c r="L319"/>
  <c r="M319"/>
  <c r="N319"/>
  <c r="O319"/>
  <c r="P319"/>
  <c r="Q319"/>
  <c r="R319"/>
  <c r="S319"/>
  <c r="T319"/>
  <c r="U319"/>
  <c r="C320"/>
  <c r="D320"/>
  <c r="E320"/>
  <c r="F320"/>
  <c r="G320"/>
  <c r="H320"/>
  <c r="I320"/>
  <c r="J320"/>
  <c r="K320"/>
  <c r="L320"/>
  <c r="M320"/>
  <c r="N320"/>
  <c r="O320"/>
  <c r="P320"/>
  <c r="Q320"/>
  <c r="R320"/>
  <c r="S320"/>
  <c r="T320"/>
  <c r="U320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298"/>
  <c r="C272"/>
  <c r="D272"/>
  <c r="E272"/>
  <c r="F272"/>
  <c r="G272"/>
  <c r="H272"/>
  <c r="I272"/>
  <c r="J272"/>
  <c r="K272"/>
  <c r="L272"/>
  <c r="M272"/>
  <c r="N272"/>
  <c r="O272"/>
  <c r="P272"/>
  <c r="Q272"/>
  <c r="R272"/>
  <c r="S272"/>
  <c r="T272"/>
  <c r="U272"/>
  <c r="C273"/>
  <c r="D273"/>
  <c r="E273"/>
  <c r="F273"/>
  <c r="G273"/>
  <c r="H273"/>
  <c r="I273"/>
  <c r="J273"/>
  <c r="K273"/>
  <c r="L273"/>
  <c r="M273"/>
  <c r="N273"/>
  <c r="O273"/>
  <c r="P273"/>
  <c r="Q273"/>
  <c r="R273"/>
  <c r="S273"/>
  <c r="T273"/>
  <c r="U273"/>
  <c r="C274"/>
  <c r="D274"/>
  <c r="E274"/>
  <c r="F274"/>
  <c r="G274"/>
  <c r="H274"/>
  <c r="I274"/>
  <c r="J274"/>
  <c r="K274"/>
  <c r="L274"/>
  <c r="M274"/>
  <c r="N274"/>
  <c r="O274"/>
  <c r="P274"/>
  <c r="Q274"/>
  <c r="R274"/>
  <c r="S274"/>
  <c r="T274"/>
  <c r="U274"/>
  <c r="C275"/>
  <c r="D275"/>
  <c r="E275"/>
  <c r="F275"/>
  <c r="G275"/>
  <c r="H275"/>
  <c r="I275"/>
  <c r="J275"/>
  <c r="K275"/>
  <c r="L275"/>
  <c r="M275"/>
  <c r="N275"/>
  <c r="O275"/>
  <c r="P275"/>
  <c r="Q275"/>
  <c r="R275"/>
  <c r="S275"/>
  <c r="T275"/>
  <c r="U275"/>
  <c r="C276"/>
  <c r="D276"/>
  <c r="E276"/>
  <c r="F276"/>
  <c r="G276"/>
  <c r="H276"/>
  <c r="I276"/>
  <c r="J276"/>
  <c r="K276"/>
  <c r="L276"/>
  <c r="M276"/>
  <c r="N276"/>
  <c r="O276"/>
  <c r="P276"/>
  <c r="Q276"/>
  <c r="R276"/>
  <c r="S276"/>
  <c r="T276"/>
  <c r="U276"/>
  <c r="C277"/>
  <c r="D277"/>
  <c r="E277"/>
  <c r="F277"/>
  <c r="G277"/>
  <c r="H277"/>
  <c r="I277"/>
  <c r="J277"/>
  <c r="K277"/>
  <c r="L277"/>
  <c r="M277"/>
  <c r="N277"/>
  <c r="O277"/>
  <c r="P277"/>
  <c r="Q277"/>
  <c r="R277"/>
  <c r="S277"/>
  <c r="T277"/>
  <c r="U277"/>
  <c r="C278"/>
  <c r="D278"/>
  <c r="E278"/>
  <c r="F278"/>
  <c r="G278"/>
  <c r="H278"/>
  <c r="I278"/>
  <c r="J278"/>
  <c r="K278"/>
  <c r="L278"/>
  <c r="M278"/>
  <c r="N278"/>
  <c r="O278"/>
  <c r="P278"/>
  <c r="Q278"/>
  <c r="R278"/>
  <c r="S278"/>
  <c r="T278"/>
  <c r="U278"/>
  <c r="C279"/>
  <c r="D279"/>
  <c r="E279"/>
  <c r="F279"/>
  <c r="G279"/>
  <c r="H279"/>
  <c r="I279"/>
  <c r="J279"/>
  <c r="K279"/>
  <c r="L279"/>
  <c r="M279"/>
  <c r="N279"/>
  <c r="O279"/>
  <c r="P279"/>
  <c r="Q279"/>
  <c r="R279"/>
  <c r="S279"/>
  <c r="T279"/>
  <c r="U279"/>
  <c r="C280"/>
  <c r="D280"/>
  <c r="E280"/>
  <c r="F280"/>
  <c r="G280"/>
  <c r="H280"/>
  <c r="I280"/>
  <c r="J280"/>
  <c r="K280"/>
  <c r="L280"/>
  <c r="M280"/>
  <c r="N280"/>
  <c r="O280"/>
  <c r="P280"/>
  <c r="Q280"/>
  <c r="R280"/>
  <c r="S280"/>
  <c r="T280"/>
  <c r="U280"/>
  <c r="C281"/>
  <c r="D281"/>
  <c r="E281"/>
  <c r="F281"/>
  <c r="G281"/>
  <c r="H281"/>
  <c r="I281"/>
  <c r="J281"/>
  <c r="K281"/>
  <c r="L281"/>
  <c r="M281"/>
  <c r="N281"/>
  <c r="O281"/>
  <c r="P281"/>
  <c r="Q281"/>
  <c r="R281"/>
  <c r="S281"/>
  <c r="T281"/>
  <c r="U281"/>
  <c r="C282"/>
  <c r="D282"/>
  <c r="E282"/>
  <c r="F282"/>
  <c r="G282"/>
  <c r="H282"/>
  <c r="I282"/>
  <c r="J282"/>
  <c r="K282"/>
  <c r="L282"/>
  <c r="M282"/>
  <c r="N282"/>
  <c r="O282"/>
  <c r="P282"/>
  <c r="Q282"/>
  <c r="R282"/>
  <c r="S282"/>
  <c r="T282"/>
  <c r="U282"/>
  <c r="C283"/>
  <c r="D283"/>
  <c r="E283"/>
  <c r="F283"/>
  <c r="G283"/>
  <c r="H283"/>
  <c r="I283"/>
  <c r="J283"/>
  <c r="K283"/>
  <c r="L283"/>
  <c r="M283"/>
  <c r="N283"/>
  <c r="O283"/>
  <c r="P283"/>
  <c r="Q283"/>
  <c r="R283"/>
  <c r="S283"/>
  <c r="T283"/>
  <c r="U283"/>
  <c r="C284"/>
  <c r="D284"/>
  <c r="E284"/>
  <c r="F284"/>
  <c r="G284"/>
  <c r="H284"/>
  <c r="I284"/>
  <c r="J284"/>
  <c r="K284"/>
  <c r="L284"/>
  <c r="M284"/>
  <c r="N284"/>
  <c r="O284"/>
  <c r="P284"/>
  <c r="Q284"/>
  <c r="R284"/>
  <c r="S284"/>
  <c r="T284"/>
  <c r="U284"/>
  <c r="C285"/>
  <c r="D285"/>
  <c r="E285"/>
  <c r="F285"/>
  <c r="G285"/>
  <c r="H285"/>
  <c r="I285"/>
  <c r="J285"/>
  <c r="K285"/>
  <c r="L285"/>
  <c r="M285"/>
  <c r="N285"/>
  <c r="O285"/>
  <c r="P285"/>
  <c r="Q285"/>
  <c r="R285"/>
  <c r="S285"/>
  <c r="T285"/>
  <c r="U285"/>
  <c r="C286"/>
  <c r="D286"/>
  <c r="E286"/>
  <c r="F286"/>
  <c r="G286"/>
  <c r="H286"/>
  <c r="I286"/>
  <c r="J286"/>
  <c r="K286"/>
  <c r="L286"/>
  <c r="M286"/>
  <c r="N286"/>
  <c r="O286"/>
  <c r="P286"/>
  <c r="Q286"/>
  <c r="R286"/>
  <c r="S286"/>
  <c r="T286"/>
  <c r="U286"/>
  <c r="C287"/>
  <c r="D287"/>
  <c r="E287"/>
  <c r="F287"/>
  <c r="G287"/>
  <c r="H287"/>
  <c r="I287"/>
  <c r="J287"/>
  <c r="K287"/>
  <c r="L287"/>
  <c r="M287"/>
  <c r="N287"/>
  <c r="O287"/>
  <c r="P287"/>
  <c r="Q287"/>
  <c r="R287"/>
  <c r="S287"/>
  <c r="T287"/>
  <c r="U287"/>
  <c r="C288"/>
  <c r="D288"/>
  <c r="E288"/>
  <c r="F288"/>
  <c r="G288"/>
  <c r="H288"/>
  <c r="I288"/>
  <c r="J288"/>
  <c r="K288"/>
  <c r="L288"/>
  <c r="M288"/>
  <c r="N288"/>
  <c r="O288"/>
  <c r="P288"/>
  <c r="Q288"/>
  <c r="R288"/>
  <c r="S288"/>
  <c r="T288"/>
  <c r="U288"/>
  <c r="C289"/>
  <c r="D289"/>
  <c r="E289"/>
  <c r="F289"/>
  <c r="G289"/>
  <c r="H289"/>
  <c r="I289"/>
  <c r="J289"/>
  <c r="K289"/>
  <c r="L289"/>
  <c r="M289"/>
  <c r="N289"/>
  <c r="O289"/>
  <c r="P289"/>
  <c r="Q289"/>
  <c r="R289"/>
  <c r="S289"/>
  <c r="T289"/>
  <c r="U289"/>
  <c r="C290"/>
  <c r="D290"/>
  <c r="E290"/>
  <c r="F290"/>
  <c r="G290"/>
  <c r="H290"/>
  <c r="I290"/>
  <c r="J290"/>
  <c r="K290"/>
  <c r="L290"/>
  <c r="M290"/>
  <c r="N290"/>
  <c r="O290"/>
  <c r="P290"/>
  <c r="Q290"/>
  <c r="R290"/>
  <c r="S290"/>
  <c r="T290"/>
  <c r="U290"/>
  <c r="C291"/>
  <c r="D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C292"/>
  <c r="D292"/>
  <c r="E292"/>
  <c r="F292"/>
  <c r="G292"/>
  <c r="H292"/>
  <c r="I292"/>
  <c r="J292"/>
  <c r="K292"/>
  <c r="L292"/>
  <c r="M292"/>
  <c r="N292"/>
  <c r="O292"/>
  <c r="P292"/>
  <c r="Q292"/>
  <c r="R292"/>
  <c r="S292"/>
  <c r="T292"/>
  <c r="U292"/>
  <c r="C293"/>
  <c r="D293"/>
  <c r="E293"/>
  <c r="F293"/>
  <c r="G293"/>
  <c r="H293"/>
  <c r="I293"/>
  <c r="J293"/>
  <c r="K293"/>
  <c r="L293"/>
  <c r="M293"/>
  <c r="N293"/>
  <c r="O293"/>
  <c r="P293"/>
  <c r="Q293"/>
  <c r="R293"/>
  <c r="S293"/>
  <c r="T293"/>
  <c r="U293"/>
  <c r="C294"/>
  <c r="D294"/>
  <c r="E294"/>
  <c r="F294"/>
  <c r="G294"/>
  <c r="H294"/>
  <c r="I294"/>
  <c r="J294"/>
  <c r="K294"/>
  <c r="L294"/>
  <c r="M294"/>
  <c r="N294"/>
  <c r="O294"/>
  <c r="P294"/>
  <c r="Q294"/>
  <c r="R294"/>
  <c r="S294"/>
  <c r="T294"/>
  <c r="U294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72"/>
  <c r="C220"/>
  <c r="D220"/>
  <c r="E220"/>
  <c r="G9" i="87"/>
  <c r="F220" i="49"/>
  <c r="G220"/>
  <c r="H220"/>
  <c r="I220"/>
  <c r="J220"/>
  <c r="K220"/>
  <c r="L220"/>
  <c r="M220"/>
  <c r="N220"/>
  <c r="O220"/>
  <c r="P220"/>
  <c r="Q220"/>
  <c r="R220"/>
  <c r="S220"/>
  <c r="T220"/>
  <c r="U220"/>
  <c r="C221"/>
  <c r="D221"/>
  <c r="N9" i="71"/>
  <c r="E221" i="49"/>
  <c r="G10" i="87"/>
  <c r="P9" i="71"/>
  <c r="F221" i="49"/>
  <c r="G221"/>
  <c r="H221"/>
  <c r="I221"/>
  <c r="J221"/>
  <c r="K221"/>
  <c r="L221"/>
  <c r="M221"/>
  <c r="N221"/>
  <c r="O221"/>
  <c r="P221"/>
  <c r="Q221"/>
  <c r="R221"/>
  <c r="S221"/>
  <c r="T221"/>
  <c r="U221"/>
  <c r="C222"/>
  <c r="D222"/>
  <c r="F11" i="87"/>
  <c r="E222" i="49"/>
  <c r="G11" i="87"/>
  <c r="F222" i="49"/>
  <c r="G222"/>
  <c r="H222"/>
  <c r="I222"/>
  <c r="J222"/>
  <c r="K222"/>
  <c r="L222"/>
  <c r="M222"/>
  <c r="N222"/>
  <c r="O222"/>
  <c r="P222"/>
  <c r="Q222"/>
  <c r="R222"/>
  <c r="S222"/>
  <c r="T222"/>
  <c r="U222"/>
  <c r="C223"/>
  <c r="L11" i="71"/>
  <c r="D223" i="49"/>
  <c r="N11" i="71"/>
  <c r="E223" i="49"/>
  <c r="F223"/>
  <c r="G223"/>
  <c r="H223"/>
  <c r="I223"/>
  <c r="J223"/>
  <c r="K223"/>
  <c r="L223"/>
  <c r="M223"/>
  <c r="N223"/>
  <c r="O223"/>
  <c r="P223"/>
  <c r="Q223"/>
  <c r="R223"/>
  <c r="S223"/>
  <c r="T223"/>
  <c r="U223"/>
  <c r="C224"/>
  <c r="D224"/>
  <c r="N12" i="71"/>
  <c r="E224" i="49"/>
  <c r="P12" i="71"/>
  <c r="F224" i="49"/>
  <c r="G224"/>
  <c r="H224"/>
  <c r="I224"/>
  <c r="J224"/>
  <c r="K224"/>
  <c r="L224"/>
  <c r="M224"/>
  <c r="N224"/>
  <c r="O224"/>
  <c r="P224"/>
  <c r="Q224"/>
  <c r="R224"/>
  <c r="S224"/>
  <c r="T224"/>
  <c r="U224"/>
  <c r="C225"/>
  <c r="L13" i="71"/>
  <c r="D225" i="49"/>
  <c r="N13" i="71"/>
  <c r="E225" i="49"/>
  <c r="P13" i="71"/>
  <c r="F225" i="49"/>
  <c r="G225"/>
  <c r="H225"/>
  <c r="I225"/>
  <c r="J225"/>
  <c r="K225"/>
  <c r="L225"/>
  <c r="M225"/>
  <c r="N225"/>
  <c r="O225"/>
  <c r="P225"/>
  <c r="Q225"/>
  <c r="R225"/>
  <c r="S225"/>
  <c r="T225"/>
  <c r="U225"/>
  <c r="C226"/>
  <c r="D226"/>
  <c r="N14" i="71"/>
  <c r="E226" i="49"/>
  <c r="F226"/>
  <c r="G226"/>
  <c r="H226"/>
  <c r="I226"/>
  <c r="J226"/>
  <c r="K226"/>
  <c r="L226"/>
  <c r="M226"/>
  <c r="N226"/>
  <c r="O226"/>
  <c r="P226"/>
  <c r="Q226"/>
  <c r="R226"/>
  <c r="S226"/>
  <c r="T226"/>
  <c r="U226"/>
  <c r="C227"/>
  <c r="D227"/>
  <c r="N15" i="71"/>
  <c r="E227" i="49"/>
  <c r="P15" i="71"/>
  <c r="F227" i="49"/>
  <c r="G227"/>
  <c r="H227"/>
  <c r="I227"/>
  <c r="J227"/>
  <c r="K227"/>
  <c r="L227"/>
  <c r="M227"/>
  <c r="N227"/>
  <c r="O227"/>
  <c r="P227"/>
  <c r="Q227"/>
  <c r="R227"/>
  <c r="S227"/>
  <c r="T227"/>
  <c r="U227"/>
  <c r="C228"/>
  <c r="L16" i="71"/>
  <c r="D228" i="49"/>
  <c r="N16" i="71"/>
  <c r="E228" i="49"/>
  <c r="P16" i="71"/>
  <c r="F228" i="49"/>
  <c r="G228"/>
  <c r="H228"/>
  <c r="I228"/>
  <c r="J228"/>
  <c r="K228"/>
  <c r="L228"/>
  <c r="M228"/>
  <c r="N228"/>
  <c r="O228"/>
  <c r="P228"/>
  <c r="Q228"/>
  <c r="R228"/>
  <c r="S228"/>
  <c r="T228"/>
  <c r="U228"/>
  <c r="C229"/>
  <c r="L17" i="71"/>
  <c r="D229" i="49"/>
  <c r="N17" i="71"/>
  <c r="E229" i="49"/>
  <c r="P17" i="71"/>
  <c r="F229" i="49"/>
  <c r="G229"/>
  <c r="H229"/>
  <c r="I229"/>
  <c r="J229"/>
  <c r="K229"/>
  <c r="L229"/>
  <c r="M229"/>
  <c r="N229"/>
  <c r="O229"/>
  <c r="P229"/>
  <c r="Q229"/>
  <c r="R229"/>
  <c r="S229"/>
  <c r="T229"/>
  <c r="U229"/>
  <c r="C230"/>
  <c r="D230"/>
  <c r="E230"/>
  <c r="G12" i="87"/>
  <c r="F230" i="49"/>
  <c r="G230"/>
  <c r="H230"/>
  <c r="I230"/>
  <c r="J230"/>
  <c r="K230"/>
  <c r="L230"/>
  <c r="M230"/>
  <c r="N230"/>
  <c r="O230"/>
  <c r="P230"/>
  <c r="Q230"/>
  <c r="R230"/>
  <c r="S230"/>
  <c r="T230"/>
  <c r="U230"/>
  <c r="C231"/>
  <c r="D231"/>
  <c r="E231"/>
  <c r="G13" i="87"/>
  <c r="P19" i="71"/>
  <c r="F231" i="49"/>
  <c r="G231"/>
  <c r="H231"/>
  <c r="I231"/>
  <c r="J231"/>
  <c r="K231"/>
  <c r="L231"/>
  <c r="M231"/>
  <c r="N231"/>
  <c r="O231"/>
  <c r="P231"/>
  <c r="Q231"/>
  <c r="R231"/>
  <c r="S231"/>
  <c r="T231"/>
  <c r="U231"/>
  <c r="C232"/>
  <c r="L20" i="71"/>
  <c r="D232" i="49"/>
  <c r="N20" i="71"/>
  <c r="E232" i="49"/>
  <c r="P20" i="71"/>
  <c r="F232" i="49"/>
  <c r="G232"/>
  <c r="H232"/>
  <c r="I232"/>
  <c r="J232"/>
  <c r="K232"/>
  <c r="L232"/>
  <c r="M232"/>
  <c r="N232"/>
  <c r="O232"/>
  <c r="P232"/>
  <c r="Q232"/>
  <c r="R232"/>
  <c r="S232"/>
  <c r="T232"/>
  <c r="U232"/>
  <c r="C233"/>
  <c r="L21" i="71"/>
  <c r="D233" i="49"/>
  <c r="E233"/>
  <c r="P21" i="71"/>
  <c r="F233" i="49"/>
  <c r="G233"/>
  <c r="H233"/>
  <c r="I233"/>
  <c r="J233"/>
  <c r="K233"/>
  <c r="L233"/>
  <c r="M233"/>
  <c r="N233"/>
  <c r="O233"/>
  <c r="P233"/>
  <c r="Q233"/>
  <c r="R233"/>
  <c r="S233"/>
  <c r="T233"/>
  <c r="U233"/>
  <c r="C234"/>
  <c r="L22" i="71"/>
  <c r="D234" i="49"/>
  <c r="N22" i="71"/>
  <c r="E234" i="49"/>
  <c r="P22" i="71"/>
  <c r="F234" i="49"/>
  <c r="G234"/>
  <c r="H234"/>
  <c r="I234"/>
  <c r="J234"/>
  <c r="K234"/>
  <c r="L234"/>
  <c r="M234"/>
  <c r="N234"/>
  <c r="O234"/>
  <c r="P234"/>
  <c r="Q234"/>
  <c r="R234"/>
  <c r="S234"/>
  <c r="T234"/>
  <c r="U234"/>
  <c r="C235"/>
  <c r="L23" i="71"/>
  <c r="D235" i="49"/>
  <c r="F14" i="87"/>
  <c r="E235" i="49"/>
  <c r="F235"/>
  <c r="G235"/>
  <c r="H235"/>
  <c r="I235"/>
  <c r="J235"/>
  <c r="K235"/>
  <c r="L235"/>
  <c r="M235"/>
  <c r="N235"/>
  <c r="O235"/>
  <c r="P235"/>
  <c r="Q235"/>
  <c r="R235"/>
  <c r="S235"/>
  <c r="T235"/>
  <c r="U235"/>
  <c r="C236"/>
  <c r="L24" i="71"/>
  <c r="D236" i="49"/>
  <c r="N24" i="71"/>
  <c r="E236" i="49"/>
  <c r="P24" i="71"/>
  <c r="F236" i="49"/>
  <c r="G236"/>
  <c r="H236"/>
  <c r="I236"/>
  <c r="J236"/>
  <c r="K236"/>
  <c r="L236"/>
  <c r="M236"/>
  <c r="N236"/>
  <c r="O236"/>
  <c r="P236"/>
  <c r="Q236"/>
  <c r="R236"/>
  <c r="S236"/>
  <c r="T236"/>
  <c r="U236"/>
  <c r="C237"/>
  <c r="L25" i="71"/>
  <c r="D237" i="49"/>
  <c r="N25" i="71"/>
  <c r="E237" i="49"/>
  <c r="P25" i="71"/>
  <c r="F237" i="49"/>
  <c r="G237"/>
  <c r="H237"/>
  <c r="I237"/>
  <c r="J237"/>
  <c r="K237"/>
  <c r="L237"/>
  <c r="M237"/>
  <c r="N237"/>
  <c r="O237"/>
  <c r="P237"/>
  <c r="Q237"/>
  <c r="R237"/>
  <c r="S237"/>
  <c r="T237"/>
  <c r="U237"/>
  <c r="C238"/>
  <c r="L26" i="71"/>
  <c r="D238" i="49"/>
  <c r="E238"/>
  <c r="P26" i="71"/>
  <c r="F238" i="49"/>
  <c r="G238"/>
  <c r="H238"/>
  <c r="I238"/>
  <c r="J238"/>
  <c r="K238"/>
  <c r="L238"/>
  <c r="M238"/>
  <c r="N238"/>
  <c r="O238"/>
  <c r="P238"/>
  <c r="Q238"/>
  <c r="R238"/>
  <c r="S238"/>
  <c r="T238"/>
  <c r="U238"/>
  <c r="C239"/>
  <c r="L27" i="71"/>
  <c r="D239" i="49"/>
  <c r="E239"/>
  <c r="P27" i="71"/>
  <c r="F239" i="49"/>
  <c r="G239"/>
  <c r="H239"/>
  <c r="I239"/>
  <c r="J239"/>
  <c r="K239"/>
  <c r="L239"/>
  <c r="M239"/>
  <c r="N239"/>
  <c r="O239"/>
  <c r="P239"/>
  <c r="Q239"/>
  <c r="R239"/>
  <c r="S239"/>
  <c r="T239"/>
  <c r="U239"/>
  <c r="C240"/>
  <c r="L28" i="71"/>
  <c r="D240" i="49"/>
  <c r="N28" i="71"/>
  <c r="E240" i="49"/>
  <c r="P28" i="71"/>
  <c r="F240" i="49"/>
  <c r="G240"/>
  <c r="H240"/>
  <c r="I240"/>
  <c r="J240"/>
  <c r="K240"/>
  <c r="L240"/>
  <c r="M240"/>
  <c r="N240"/>
  <c r="O240"/>
  <c r="P240"/>
  <c r="Q240"/>
  <c r="R240"/>
  <c r="S240"/>
  <c r="T240"/>
  <c r="U240"/>
  <c r="C241"/>
  <c r="L29" i="71"/>
  <c r="D241" i="49"/>
  <c r="N29" i="71"/>
  <c r="E241" i="49"/>
  <c r="P29" i="71"/>
  <c r="F241" i="49"/>
  <c r="G241"/>
  <c r="H241"/>
  <c r="I241"/>
  <c r="J241"/>
  <c r="K241"/>
  <c r="L241"/>
  <c r="M241"/>
  <c r="N241"/>
  <c r="O241"/>
  <c r="P241"/>
  <c r="Q241"/>
  <c r="R241"/>
  <c r="S241"/>
  <c r="T241"/>
  <c r="U241"/>
  <c r="C242"/>
  <c r="D242"/>
  <c r="N30" i="71"/>
  <c r="E242" i="49"/>
  <c r="P30" i="71"/>
  <c r="F242" i="49"/>
  <c r="G242"/>
  <c r="H242"/>
  <c r="I242"/>
  <c r="J242"/>
  <c r="K242"/>
  <c r="L242"/>
  <c r="M242"/>
  <c r="N242"/>
  <c r="O242"/>
  <c r="P242"/>
  <c r="Q242"/>
  <c r="R242"/>
  <c r="S242"/>
  <c r="T242"/>
  <c r="U242"/>
  <c r="B221"/>
  <c r="J9" i="71"/>
  <c r="B222" i="49"/>
  <c r="B223"/>
  <c r="J11" i="71"/>
  <c r="B224" i="49"/>
  <c r="B225"/>
  <c r="J13" i="71"/>
  <c r="B226" i="49"/>
  <c r="B227"/>
  <c r="J15" i="71"/>
  <c r="B228" i="49"/>
  <c r="B229"/>
  <c r="J17" i="71"/>
  <c r="I17" s="1"/>
  <c r="B230" i="49"/>
  <c r="B231"/>
  <c r="D13" i="87"/>
  <c r="C13" s="1"/>
  <c r="B13" s="1"/>
  <c r="B232" i="49"/>
  <c r="J20" i="71"/>
  <c r="B233" i="49"/>
  <c r="B234"/>
  <c r="B235"/>
  <c r="D14" i="87"/>
  <c r="B236" i="49"/>
  <c r="B237"/>
  <c r="B238"/>
  <c r="B239"/>
  <c r="J27" i="71"/>
  <c r="B240" i="49"/>
  <c r="J28" i="71"/>
  <c r="I28" s="1"/>
  <c r="B241" i="49"/>
  <c r="J29" i="71"/>
  <c r="I29" s="1"/>
  <c r="B242" i="49"/>
  <c r="J30" i="71"/>
  <c r="I30" s="1"/>
  <c r="B220" i="49"/>
  <c r="J8" i="71"/>
  <c r="G194" i="49"/>
  <c r="H194"/>
  <c r="I194"/>
  <c r="J194"/>
  <c r="K194"/>
  <c r="L194"/>
  <c r="M194"/>
  <c r="N194"/>
  <c r="O194"/>
  <c r="P194"/>
  <c r="Q194"/>
  <c r="R194"/>
  <c r="S194"/>
  <c r="T194"/>
  <c r="U194"/>
  <c r="G195"/>
  <c r="H195"/>
  <c r="I195"/>
  <c r="J195"/>
  <c r="K195"/>
  <c r="L195"/>
  <c r="M195"/>
  <c r="N195"/>
  <c r="O195"/>
  <c r="P195"/>
  <c r="Q195"/>
  <c r="R195"/>
  <c r="S195"/>
  <c r="T195"/>
  <c r="U195"/>
  <c r="G196"/>
  <c r="H196"/>
  <c r="I196"/>
  <c r="J196"/>
  <c r="K196"/>
  <c r="L196"/>
  <c r="M196"/>
  <c r="N196"/>
  <c r="O196"/>
  <c r="P196"/>
  <c r="Q196"/>
  <c r="R196"/>
  <c r="S196"/>
  <c r="T196"/>
  <c r="U196"/>
  <c r="G197"/>
  <c r="H197"/>
  <c r="I197"/>
  <c r="J197"/>
  <c r="K197"/>
  <c r="L197"/>
  <c r="M197"/>
  <c r="N197"/>
  <c r="O197"/>
  <c r="P197"/>
  <c r="Q197"/>
  <c r="R197"/>
  <c r="S197"/>
  <c r="T197"/>
  <c r="U197"/>
  <c r="G198"/>
  <c r="H198"/>
  <c r="I198"/>
  <c r="J198"/>
  <c r="K198"/>
  <c r="L198"/>
  <c r="M198"/>
  <c r="N198"/>
  <c r="O198"/>
  <c r="P198"/>
  <c r="Q198"/>
  <c r="R198"/>
  <c r="S198"/>
  <c r="T198"/>
  <c r="U198"/>
  <c r="E199"/>
  <c r="G199"/>
  <c r="H199"/>
  <c r="I199"/>
  <c r="J199"/>
  <c r="K199"/>
  <c r="L199"/>
  <c r="M199"/>
  <c r="N199"/>
  <c r="O199"/>
  <c r="P199"/>
  <c r="Q199"/>
  <c r="R199"/>
  <c r="S199"/>
  <c r="T199"/>
  <c r="U199"/>
  <c r="G200"/>
  <c r="H200"/>
  <c r="I200"/>
  <c r="J200"/>
  <c r="K200"/>
  <c r="L200"/>
  <c r="M200"/>
  <c r="N200"/>
  <c r="O200"/>
  <c r="P200"/>
  <c r="Q200"/>
  <c r="R200"/>
  <c r="S200"/>
  <c r="T200"/>
  <c r="U200"/>
  <c r="G201"/>
  <c r="H201"/>
  <c r="I201"/>
  <c r="J201"/>
  <c r="K201"/>
  <c r="L201"/>
  <c r="M201"/>
  <c r="N201"/>
  <c r="O201"/>
  <c r="P201"/>
  <c r="Q201"/>
  <c r="R201"/>
  <c r="S201"/>
  <c r="T201"/>
  <c r="U201"/>
  <c r="G202"/>
  <c r="H202"/>
  <c r="I202"/>
  <c r="J202"/>
  <c r="K202"/>
  <c r="L202"/>
  <c r="M202"/>
  <c r="N202"/>
  <c r="O202"/>
  <c r="P202"/>
  <c r="Q202"/>
  <c r="R202"/>
  <c r="S202"/>
  <c r="T202"/>
  <c r="U202"/>
  <c r="E203"/>
  <c r="P17" i="70"/>
  <c r="G203" i="49"/>
  <c r="H203"/>
  <c r="I203"/>
  <c r="J203"/>
  <c r="K203"/>
  <c r="L203"/>
  <c r="M203"/>
  <c r="N203"/>
  <c r="O203"/>
  <c r="P203"/>
  <c r="Q203"/>
  <c r="R203"/>
  <c r="S203"/>
  <c r="T203"/>
  <c r="U203"/>
  <c r="C204"/>
  <c r="E12" i="76"/>
  <c r="G204" i="49"/>
  <c r="H204"/>
  <c r="I204"/>
  <c r="J204"/>
  <c r="K204"/>
  <c r="L204"/>
  <c r="M204"/>
  <c r="N204"/>
  <c r="O204"/>
  <c r="P204"/>
  <c r="Q204"/>
  <c r="R204"/>
  <c r="S204"/>
  <c r="T204"/>
  <c r="U204"/>
  <c r="G205"/>
  <c r="H205"/>
  <c r="I205"/>
  <c r="J205"/>
  <c r="K205"/>
  <c r="L205"/>
  <c r="M205"/>
  <c r="N205"/>
  <c r="O205"/>
  <c r="P205"/>
  <c r="Q205"/>
  <c r="R205"/>
  <c r="S205"/>
  <c r="T205"/>
  <c r="U205"/>
  <c r="D206"/>
  <c r="N20" i="70"/>
  <c r="G206" i="49"/>
  <c r="H206"/>
  <c r="I206"/>
  <c r="J206"/>
  <c r="K206"/>
  <c r="L206"/>
  <c r="M206"/>
  <c r="N206"/>
  <c r="O206"/>
  <c r="P206"/>
  <c r="Q206"/>
  <c r="R206"/>
  <c r="S206"/>
  <c r="T206"/>
  <c r="U206"/>
  <c r="D207"/>
  <c r="N21" i="70"/>
  <c r="E207" i="49"/>
  <c r="P21" i="70"/>
  <c r="G207" i="49"/>
  <c r="H207"/>
  <c r="I207"/>
  <c r="J207"/>
  <c r="K207"/>
  <c r="L207"/>
  <c r="M207"/>
  <c r="N207"/>
  <c r="O207"/>
  <c r="P207"/>
  <c r="Q207"/>
  <c r="R207"/>
  <c r="S207"/>
  <c r="T207"/>
  <c r="U207"/>
  <c r="C208"/>
  <c r="L22" i="70"/>
  <c r="D208" i="49"/>
  <c r="N22" i="70"/>
  <c r="G208" i="49"/>
  <c r="H208"/>
  <c r="I208"/>
  <c r="J208"/>
  <c r="K208"/>
  <c r="L208"/>
  <c r="M208"/>
  <c r="N208"/>
  <c r="O208"/>
  <c r="P208"/>
  <c r="Q208"/>
  <c r="R208"/>
  <c r="S208"/>
  <c r="T208"/>
  <c r="U208"/>
  <c r="E209"/>
  <c r="G14" i="76"/>
  <c r="G209" i="49"/>
  <c r="H209"/>
  <c r="I209"/>
  <c r="J209"/>
  <c r="K209"/>
  <c r="L209"/>
  <c r="M209"/>
  <c r="N209"/>
  <c r="O209"/>
  <c r="P209"/>
  <c r="Q209"/>
  <c r="R209"/>
  <c r="S209"/>
  <c r="T209"/>
  <c r="U209"/>
  <c r="G210"/>
  <c r="H210"/>
  <c r="I210"/>
  <c r="J210"/>
  <c r="K210"/>
  <c r="L210"/>
  <c r="M210"/>
  <c r="N210"/>
  <c r="O210"/>
  <c r="P210"/>
  <c r="Q210"/>
  <c r="R210"/>
  <c r="S210"/>
  <c r="T210"/>
  <c r="U210"/>
  <c r="C211"/>
  <c r="L25" i="70"/>
  <c r="D211" i="49"/>
  <c r="N25" i="70"/>
  <c r="E211" i="49"/>
  <c r="P25" i="70"/>
  <c r="G211" i="49"/>
  <c r="H211"/>
  <c r="I211"/>
  <c r="J211"/>
  <c r="K211"/>
  <c r="L211"/>
  <c r="M211"/>
  <c r="N211"/>
  <c r="O211"/>
  <c r="P211"/>
  <c r="Q211"/>
  <c r="R211"/>
  <c r="S211"/>
  <c r="T211"/>
  <c r="U211"/>
  <c r="G212"/>
  <c r="H212"/>
  <c r="I212"/>
  <c r="J212"/>
  <c r="K212"/>
  <c r="L212"/>
  <c r="M212"/>
  <c r="N212"/>
  <c r="O212"/>
  <c r="P212"/>
  <c r="Q212"/>
  <c r="R212"/>
  <c r="S212"/>
  <c r="T212"/>
  <c r="U212"/>
  <c r="G213"/>
  <c r="H213"/>
  <c r="I213"/>
  <c r="J213"/>
  <c r="K213"/>
  <c r="L213"/>
  <c r="M213"/>
  <c r="N213"/>
  <c r="O213"/>
  <c r="P213"/>
  <c r="Q213"/>
  <c r="R213"/>
  <c r="S213"/>
  <c r="T213"/>
  <c r="U213"/>
  <c r="G214"/>
  <c r="H214"/>
  <c r="I214"/>
  <c r="J214"/>
  <c r="K214"/>
  <c r="L214"/>
  <c r="M214"/>
  <c r="N214"/>
  <c r="O214"/>
  <c r="P214"/>
  <c r="Q214"/>
  <c r="R214"/>
  <c r="S214"/>
  <c r="T214"/>
  <c r="U214"/>
  <c r="E215"/>
  <c r="P29" i="70"/>
  <c r="G215" i="49"/>
  <c r="H215"/>
  <c r="I215"/>
  <c r="J215"/>
  <c r="K215"/>
  <c r="L215"/>
  <c r="M215"/>
  <c r="N215"/>
  <c r="O215"/>
  <c r="P215"/>
  <c r="Q215"/>
  <c r="R215"/>
  <c r="S215"/>
  <c r="T215"/>
  <c r="U215"/>
  <c r="G216"/>
  <c r="H216"/>
  <c r="I216"/>
  <c r="J216"/>
  <c r="K216"/>
  <c r="L216"/>
  <c r="M216"/>
  <c r="N216"/>
  <c r="O216"/>
  <c r="P216"/>
  <c r="Q216"/>
  <c r="R216"/>
  <c r="S216"/>
  <c r="T216"/>
  <c r="U216"/>
  <c r="B195"/>
  <c r="B197"/>
  <c r="J11" i="70"/>
  <c r="B203" i="49"/>
  <c r="J17" i="70"/>
  <c r="B210" i="49"/>
  <c r="J24" i="70"/>
  <c r="B213" i="49"/>
  <c r="J27" i="70"/>
  <c r="B216" i="49"/>
  <c r="J30" i="70"/>
  <c r="C168" i="49"/>
  <c r="L8" i="98"/>
  <c r="D168" i="49"/>
  <c r="N8" i="98"/>
  <c r="E168" i="49"/>
  <c r="P8" i="98"/>
  <c r="F168" i="49"/>
  <c r="G168"/>
  <c r="H168"/>
  <c r="I168"/>
  <c r="J168"/>
  <c r="K168"/>
  <c r="L168"/>
  <c r="M168"/>
  <c r="N168"/>
  <c r="O168"/>
  <c r="P168"/>
  <c r="Q168"/>
  <c r="R168"/>
  <c r="S168"/>
  <c r="T168"/>
  <c r="U168"/>
  <c r="C169"/>
  <c r="L9" i="98"/>
  <c r="D169" i="49"/>
  <c r="N9" i="98"/>
  <c r="E169" i="49"/>
  <c r="P9" i="98"/>
  <c r="F169" i="49"/>
  <c r="G169"/>
  <c r="H169"/>
  <c r="I169"/>
  <c r="J169"/>
  <c r="K169"/>
  <c r="L169"/>
  <c r="M169"/>
  <c r="N169"/>
  <c r="O169"/>
  <c r="P169"/>
  <c r="Q169"/>
  <c r="R169"/>
  <c r="S169"/>
  <c r="T169"/>
  <c r="U169"/>
  <c r="C170"/>
  <c r="L10" i="98"/>
  <c r="D170" i="49"/>
  <c r="N10" i="98"/>
  <c r="E170" i="49"/>
  <c r="P10" i="98"/>
  <c r="F170" i="49"/>
  <c r="G170"/>
  <c r="H170"/>
  <c r="I170"/>
  <c r="J170"/>
  <c r="K170"/>
  <c r="L170"/>
  <c r="M170"/>
  <c r="N170"/>
  <c r="O170"/>
  <c r="P170"/>
  <c r="Q170"/>
  <c r="R170"/>
  <c r="S170"/>
  <c r="T170"/>
  <c r="U170"/>
  <c r="C171"/>
  <c r="L11" i="98"/>
  <c r="D171" i="49"/>
  <c r="N11" i="98"/>
  <c r="E171" i="49"/>
  <c r="P11" i="98"/>
  <c r="F171" i="49"/>
  <c r="G171"/>
  <c r="H171"/>
  <c r="I171"/>
  <c r="J171"/>
  <c r="K171"/>
  <c r="L171"/>
  <c r="M171"/>
  <c r="N171"/>
  <c r="O171"/>
  <c r="P171"/>
  <c r="Q171"/>
  <c r="R171"/>
  <c r="S171"/>
  <c r="T171"/>
  <c r="U171"/>
  <c r="C172"/>
  <c r="L12" i="98"/>
  <c r="D172" i="49"/>
  <c r="N12" i="98"/>
  <c r="E172" i="49"/>
  <c r="P12" i="98"/>
  <c r="F172" i="49"/>
  <c r="G172"/>
  <c r="H172"/>
  <c r="I172"/>
  <c r="J172"/>
  <c r="K172"/>
  <c r="L172"/>
  <c r="M172"/>
  <c r="N172"/>
  <c r="O172"/>
  <c r="P172"/>
  <c r="Q172"/>
  <c r="R172"/>
  <c r="S172"/>
  <c r="T172"/>
  <c r="U172"/>
  <c r="C173"/>
  <c r="L13" i="98"/>
  <c r="D173" i="49"/>
  <c r="N13" i="98"/>
  <c r="E173" i="49"/>
  <c r="P13" i="98"/>
  <c r="F173" i="49"/>
  <c r="G173"/>
  <c r="H173"/>
  <c r="I173"/>
  <c r="J173"/>
  <c r="K173"/>
  <c r="L173"/>
  <c r="M173"/>
  <c r="N173"/>
  <c r="O173"/>
  <c r="P173"/>
  <c r="Q173"/>
  <c r="R173"/>
  <c r="S173"/>
  <c r="T173"/>
  <c r="U173"/>
  <c r="C174"/>
  <c r="L14" i="98"/>
  <c r="D174" i="49"/>
  <c r="N14" i="98"/>
  <c r="E174" i="49"/>
  <c r="P14" i="98"/>
  <c r="F174" i="49"/>
  <c r="G174"/>
  <c r="H174"/>
  <c r="I174"/>
  <c r="J174"/>
  <c r="K174"/>
  <c r="L174"/>
  <c r="M174"/>
  <c r="N174"/>
  <c r="O174"/>
  <c r="P174"/>
  <c r="Q174"/>
  <c r="R174"/>
  <c r="S174"/>
  <c r="T174"/>
  <c r="U174"/>
  <c r="C175"/>
  <c r="L15" i="98"/>
  <c r="D175" i="49"/>
  <c r="N15" i="98"/>
  <c r="E175" i="49"/>
  <c r="P15" i="98"/>
  <c r="F175" i="49"/>
  <c r="G175"/>
  <c r="H175"/>
  <c r="I175"/>
  <c r="J175"/>
  <c r="K175"/>
  <c r="L175"/>
  <c r="M175"/>
  <c r="N175"/>
  <c r="O175"/>
  <c r="P175"/>
  <c r="Q175"/>
  <c r="R175"/>
  <c r="S175"/>
  <c r="T175"/>
  <c r="U175"/>
  <c r="C176"/>
  <c r="L16" i="98"/>
  <c r="D176" i="49"/>
  <c r="N16" i="98"/>
  <c r="E176" i="49"/>
  <c r="P16" i="98"/>
  <c r="F176" i="49"/>
  <c r="G176"/>
  <c r="H176"/>
  <c r="I176"/>
  <c r="J176"/>
  <c r="K176"/>
  <c r="L176"/>
  <c r="M176"/>
  <c r="N176"/>
  <c r="O176"/>
  <c r="P176"/>
  <c r="Q176"/>
  <c r="R176"/>
  <c r="S176"/>
  <c r="T176"/>
  <c r="U176"/>
  <c r="C177"/>
  <c r="L17" i="98"/>
  <c r="D177" i="49"/>
  <c r="N17" i="98"/>
  <c r="E177" i="49"/>
  <c r="P17" i="98"/>
  <c r="F177" i="49"/>
  <c r="G177"/>
  <c r="H177"/>
  <c r="I177"/>
  <c r="J177"/>
  <c r="K177"/>
  <c r="L177"/>
  <c r="M177"/>
  <c r="N177"/>
  <c r="O177"/>
  <c r="P177"/>
  <c r="Q177"/>
  <c r="R177"/>
  <c r="S177"/>
  <c r="T177"/>
  <c r="U177"/>
  <c r="C178"/>
  <c r="L18" i="98"/>
  <c r="D178" i="49"/>
  <c r="N18" i="98"/>
  <c r="E178" i="49"/>
  <c r="P18" i="98"/>
  <c r="F178" i="49"/>
  <c r="G178"/>
  <c r="H178"/>
  <c r="I178"/>
  <c r="J178"/>
  <c r="K178"/>
  <c r="L178"/>
  <c r="M178"/>
  <c r="N178"/>
  <c r="O178"/>
  <c r="P178"/>
  <c r="Q178"/>
  <c r="R178"/>
  <c r="S178"/>
  <c r="T178"/>
  <c r="U178"/>
  <c r="C179"/>
  <c r="L19" i="98"/>
  <c r="D179" i="49"/>
  <c r="N19" i="98"/>
  <c r="E179" i="49"/>
  <c r="P19" i="98"/>
  <c r="F179" i="49"/>
  <c r="G179"/>
  <c r="H179"/>
  <c r="I179"/>
  <c r="J179"/>
  <c r="K179"/>
  <c r="L179"/>
  <c r="M179"/>
  <c r="N179"/>
  <c r="O179"/>
  <c r="P179"/>
  <c r="Q179"/>
  <c r="R179"/>
  <c r="S179"/>
  <c r="T179"/>
  <c r="U179"/>
  <c r="C180"/>
  <c r="L20" i="98"/>
  <c r="D180" i="49"/>
  <c r="N20" i="98"/>
  <c r="E180" i="49"/>
  <c r="P20" i="98"/>
  <c r="F180" i="49"/>
  <c r="G180"/>
  <c r="H180"/>
  <c r="I180"/>
  <c r="J180"/>
  <c r="K180"/>
  <c r="L180"/>
  <c r="M180"/>
  <c r="N180"/>
  <c r="O180"/>
  <c r="P180"/>
  <c r="Q180"/>
  <c r="R180"/>
  <c r="S180"/>
  <c r="T180"/>
  <c r="U180"/>
  <c r="C181"/>
  <c r="L21" i="98"/>
  <c r="D181" i="49"/>
  <c r="N21" i="98"/>
  <c r="E181" i="49"/>
  <c r="P21" i="98"/>
  <c r="F181" i="49"/>
  <c r="G181"/>
  <c r="H181"/>
  <c r="I181"/>
  <c r="J181"/>
  <c r="K181"/>
  <c r="L181"/>
  <c r="M181"/>
  <c r="N181"/>
  <c r="O181"/>
  <c r="P181"/>
  <c r="Q181"/>
  <c r="R181"/>
  <c r="S181"/>
  <c r="T181"/>
  <c r="U181"/>
  <c r="C182"/>
  <c r="L22" i="98"/>
  <c r="D182" i="49"/>
  <c r="N22" i="98"/>
  <c r="E182" i="49"/>
  <c r="P22" i="98"/>
  <c r="F182" i="49"/>
  <c r="G182"/>
  <c r="H182"/>
  <c r="I182"/>
  <c r="J182"/>
  <c r="K182"/>
  <c r="L182"/>
  <c r="M182"/>
  <c r="N182"/>
  <c r="O182"/>
  <c r="P182"/>
  <c r="Q182"/>
  <c r="R182"/>
  <c r="S182"/>
  <c r="T182"/>
  <c r="U182"/>
  <c r="C183"/>
  <c r="L23" i="98"/>
  <c r="D183" i="49"/>
  <c r="N23" i="98"/>
  <c r="E183" i="49"/>
  <c r="P23" i="98"/>
  <c r="F183" i="49"/>
  <c r="G183"/>
  <c r="H183"/>
  <c r="I183"/>
  <c r="J183"/>
  <c r="K183"/>
  <c r="L183"/>
  <c r="M183"/>
  <c r="N183"/>
  <c r="O183"/>
  <c r="P183"/>
  <c r="Q183"/>
  <c r="R183"/>
  <c r="S183"/>
  <c r="T183"/>
  <c r="U183"/>
  <c r="C184"/>
  <c r="L24" i="98"/>
  <c r="D184" i="49"/>
  <c r="N24" i="98"/>
  <c r="E184" i="49"/>
  <c r="P24" i="98"/>
  <c r="F184" i="49"/>
  <c r="G184"/>
  <c r="H184"/>
  <c r="I184"/>
  <c r="J184"/>
  <c r="K184"/>
  <c r="L184"/>
  <c r="M184"/>
  <c r="N184"/>
  <c r="O184"/>
  <c r="P184"/>
  <c r="Q184"/>
  <c r="R184"/>
  <c r="S184"/>
  <c r="T184"/>
  <c r="U184"/>
  <c r="C185"/>
  <c r="L25" i="98"/>
  <c r="D185" i="49"/>
  <c r="N25" i="98"/>
  <c r="E185" i="49"/>
  <c r="P25" i="98"/>
  <c r="F185" i="49"/>
  <c r="G185"/>
  <c r="H185"/>
  <c r="I185"/>
  <c r="J185"/>
  <c r="K185"/>
  <c r="L185"/>
  <c r="M185"/>
  <c r="N185"/>
  <c r="O185"/>
  <c r="P185"/>
  <c r="Q185"/>
  <c r="R185"/>
  <c r="S185"/>
  <c r="T185"/>
  <c r="U185"/>
  <c r="C186"/>
  <c r="L26" i="98"/>
  <c r="D186" i="49"/>
  <c r="N26" i="98"/>
  <c r="E186" i="49"/>
  <c r="P26" i="98"/>
  <c r="F186" i="49"/>
  <c r="G186"/>
  <c r="H186"/>
  <c r="I186"/>
  <c r="J186"/>
  <c r="K186"/>
  <c r="L186"/>
  <c r="M186"/>
  <c r="N186"/>
  <c r="O186"/>
  <c r="P186"/>
  <c r="Q186"/>
  <c r="R186"/>
  <c r="S186"/>
  <c r="T186"/>
  <c r="U186"/>
  <c r="C187"/>
  <c r="L27" i="98"/>
  <c r="D187" i="49"/>
  <c r="N27" i="98"/>
  <c r="E187" i="49"/>
  <c r="P27" i="98"/>
  <c r="F187" i="49"/>
  <c r="G187"/>
  <c r="H187"/>
  <c r="I187"/>
  <c r="J187"/>
  <c r="K187"/>
  <c r="L187"/>
  <c r="M187"/>
  <c r="N187"/>
  <c r="O187"/>
  <c r="P187"/>
  <c r="Q187"/>
  <c r="R187"/>
  <c r="S187"/>
  <c r="T187"/>
  <c r="U187"/>
  <c r="C188"/>
  <c r="L28" i="98"/>
  <c r="D188" i="49"/>
  <c r="N28" i="98"/>
  <c r="E188" i="49"/>
  <c r="P28" i="98"/>
  <c r="F188" i="49"/>
  <c r="G188"/>
  <c r="H188"/>
  <c r="I188"/>
  <c r="J188"/>
  <c r="K188"/>
  <c r="L188"/>
  <c r="M188"/>
  <c r="N188"/>
  <c r="O188"/>
  <c r="P188"/>
  <c r="Q188"/>
  <c r="R188"/>
  <c r="S188"/>
  <c r="T188"/>
  <c r="U188"/>
  <c r="C189"/>
  <c r="L29" i="98"/>
  <c r="D189" i="49"/>
  <c r="N29" i="98"/>
  <c r="E189" i="49"/>
  <c r="P29" i="98"/>
  <c r="F189" i="49"/>
  <c r="G189"/>
  <c r="H189"/>
  <c r="I189"/>
  <c r="J189"/>
  <c r="K189"/>
  <c r="L189"/>
  <c r="M189"/>
  <c r="N189"/>
  <c r="O189"/>
  <c r="P189"/>
  <c r="Q189"/>
  <c r="R189"/>
  <c r="S189"/>
  <c r="T189"/>
  <c r="U189"/>
  <c r="C190"/>
  <c r="L30" i="98"/>
  <c r="D190" i="49"/>
  <c r="N30" i="98"/>
  <c r="E190" i="49"/>
  <c r="P30" i="98"/>
  <c r="F190" i="49"/>
  <c r="G190"/>
  <c r="H190"/>
  <c r="I190"/>
  <c r="J190"/>
  <c r="K190"/>
  <c r="L190"/>
  <c r="M190"/>
  <c r="N190"/>
  <c r="O190"/>
  <c r="P190"/>
  <c r="Q190"/>
  <c r="R190"/>
  <c r="S190"/>
  <c r="T190"/>
  <c r="U190"/>
  <c r="B169"/>
  <c r="J9" i="98"/>
  <c r="I9" s="1"/>
  <c r="B170" i="49"/>
  <c r="J10" i="98"/>
  <c r="B171" i="49"/>
  <c r="J11" i="98"/>
  <c r="B172" i="49"/>
  <c r="J12" i="98"/>
  <c r="B173" i="49"/>
  <c r="J13" i="98"/>
  <c r="B174" i="49"/>
  <c r="J14" i="98"/>
  <c r="B175" i="49"/>
  <c r="J15" i="98"/>
  <c r="I15"/>
  <c r="B176" i="49"/>
  <c r="J16" i="98"/>
  <c r="B177" i="49"/>
  <c r="J17" i="98"/>
  <c r="I17" s="1"/>
  <c r="B178" i="49"/>
  <c r="J18" i="98"/>
  <c r="I18"/>
  <c r="B179" i="49"/>
  <c r="J19" i="98"/>
  <c r="I19" s="1"/>
  <c r="B180" i="49"/>
  <c r="J20" i="98"/>
  <c r="B181" i="49"/>
  <c r="J21" i="98"/>
  <c r="I21"/>
  <c r="B182" i="49"/>
  <c r="J22" i="98"/>
  <c r="I22" s="1"/>
  <c r="B183" i="49"/>
  <c r="J23" i="98"/>
  <c r="I23"/>
  <c r="B184" i="49"/>
  <c r="J24" i="98"/>
  <c r="B185" i="49"/>
  <c r="J25" i="98"/>
  <c r="I25" s="1"/>
  <c r="B186" i="49"/>
  <c r="J26" i="98"/>
  <c r="I26"/>
  <c r="B187" i="49"/>
  <c r="J27" i="98"/>
  <c r="I27" s="1"/>
  <c r="B188" i="49"/>
  <c r="J28" i="98"/>
  <c r="B189" i="49"/>
  <c r="J29" i="98"/>
  <c r="I29"/>
  <c r="B190" i="49"/>
  <c r="J30" i="98"/>
  <c r="B168" i="49"/>
  <c r="J8" i="98"/>
  <c r="I8" s="1"/>
  <c r="G142" i="49"/>
  <c r="H142"/>
  <c r="I142"/>
  <c r="J142"/>
  <c r="K142"/>
  <c r="L142"/>
  <c r="M142"/>
  <c r="N142"/>
  <c r="O142"/>
  <c r="P142"/>
  <c r="Q142"/>
  <c r="R142"/>
  <c r="S142"/>
  <c r="T142"/>
  <c r="U142"/>
  <c r="G143"/>
  <c r="H143"/>
  <c r="I143"/>
  <c r="J143"/>
  <c r="K143"/>
  <c r="L143"/>
  <c r="M143"/>
  <c r="N143"/>
  <c r="O143"/>
  <c r="P143"/>
  <c r="Q143"/>
  <c r="R143"/>
  <c r="S143"/>
  <c r="T143"/>
  <c r="U143"/>
  <c r="G144"/>
  <c r="H144"/>
  <c r="I144"/>
  <c r="J144"/>
  <c r="K144"/>
  <c r="L144"/>
  <c r="M144"/>
  <c r="N144"/>
  <c r="O144"/>
  <c r="P144"/>
  <c r="Q144"/>
  <c r="R144"/>
  <c r="S144"/>
  <c r="T144"/>
  <c r="U144"/>
  <c r="G145"/>
  <c r="H145"/>
  <c r="I145"/>
  <c r="J145"/>
  <c r="K145"/>
  <c r="L145"/>
  <c r="M145"/>
  <c r="N145"/>
  <c r="O145"/>
  <c r="P145"/>
  <c r="Q145"/>
  <c r="R145"/>
  <c r="S145"/>
  <c r="T145"/>
  <c r="U145"/>
  <c r="G146"/>
  <c r="H146"/>
  <c r="I146"/>
  <c r="J146"/>
  <c r="K146"/>
  <c r="L146"/>
  <c r="M146"/>
  <c r="N146"/>
  <c r="O146"/>
  <c r="P146"/>
  <c r="Q146"/>
  <c r="R146"/>
  <c r="S146"/>
  <c r="T146"/>
  <c r="U146"/>
  <c r="G147"/>
  <c r="H147"/>
  <c r="I147"/>
  <c r="J147"/>
  <c r="K147"/>
  <c r="L147"/>
  <c r="M147"/>
  <c r="N147"/>
  <c r="O147"/>
  <c r="P147"/>
  <c r="Q147"/>
  <c r="R147"/>
  <c r="S147"/>
  <c r="T147"/>
  <c r="U147"/>
  <c r="G148"/>
  <c r="H148"/>
  <c r="I148"/>
  <c r="J148"/>
  <c r="K148"/>
  <c r="L148"/>
  <c r="M148"/>
  <c r="N148"/>
  <c r="O148"/>
  <c r="P148"/>
  <c r="Q148"/>
  <c r="R148"/>
  <c r="S148"/>
  <c r="T148"/>
  <c r="U148"/>
  <c r="G149"/>
  <c r="H149"/>
  <c r="I149"/>
  <c r="J149"/>
  <c r="K149"/>
  <c r="L149"/>
  <c r="M149"/>
  <c r="N149"/>
  <c r="O149"/>
  <c r="P149"/>
  <c r="Q149"/>
  <c r="R149"/>
  <c r="S149"/>
  <c r="T149"/>
  <c r="U149"/>
  <c r="G150"/>
  <c r="H150"/>
  <c r="I150"/>
  <c r="J150"/>
  <c r="K150"/>
  <c r="L150"/>
  <c r="M150"/>
  <c r="N150"/>
  <c r="O150"/>
  <c r="P150"/>
  <c r="Q150"/>
  <c r="R150"/>
  <c r="S150"/>
  <c r="T150"/>
  <c r="U150"/>
  <c r="G151"/>
  <c r="H151"/>
  <c r="I151"/>
  <c r="J151"/>
  <c r="K151"/>
  <c r="L151"/>
  <c r="M151"/>
  <c r="N151"/>
  <c r="O151"/>
  <c r="P151"/>
  <c r="Q151"/>
  <c r="R151"/>
  <c r="S151"/>
  <c r="T151"/>
  <c r="U151"/>
  <c r="G152"/>
  <c r="H152"/>
  <c r="I152"/>
  <c r="J152"/>
  <c r="K152"/>
  <c r="L152"/>
  <c r="M152"/>
  <c r="N152"/>
  <c r="O152"/>
  <c r="P152"/>
  <c r="Q152"/>
  <c r="R152"/>
  <c r="S152"/>
  <c r="T152"/>
  <c r="U152"/>
  <c r="G153"/>
  <c r="H153"/>
  <c r="I153"/>
  <c r="J153"/>
  <c r="K153"/>
  <c r="L153"/>
  <c r="M153"/>
  <c r="N153"/>
  <c r="O153"/>
  <c r="P153"/>
  <c r="Q153"/>
  <c r="R153"/>
  <c r="S153"/>
  <c r="T153"/>
  <c r="U153"/>
  <c r="G154"/>
  <c r="H154"/>
  <c r="I154"/>
  <c r="J154"/>
  <c r="K154"/>
  <c r="L154"/>
  <c r="M154"/>
  <c r="N154"/>
  <c r="O154"/>
  <c r="P154"/>
  <c r="Q154"/>
  <c r="R154"/>
  <c r="S154"/>
  <c r="T154"/>
  <c r="U154"/>
  <c r="G155"/>
  <c r="H155"/>
  <c r="I155"/>
  <c r="J155"/>
  <c r="K155"/>
  <c r="L155"/>
  <c r="M155"/>
  <c r="N155"/>
  <c r="O155"/>
  <c r="P155"/>
  <c r="Q155"/>
  <c r="R155"/>
  <c r="S155"/>
  <c r="T155"/>
  <c r="U155"/>
  <c r="G156"/>
  <c r="H156"/>
  <c r="I156"/>
  <c r="J156"/>
  <c r="K156"/>
  <c r="L156"/>
  <c r="M156"/>
  <c r="N156"/>
  <c r="O156"/>
  <c r="P156"/>
  <c r="Q156"/>
  <c r="R156"/>
  <c r="S156"/>
  <c r="T156"/>
  <c r="U156"/>
  <c r="G157"/>
  <c r="H157"/>
  <c r="I157"/>
  <c r="J157"/>
  <c r="K157"/>
  <c r="L157"/>
  <c r="M157"/>
  <c r="N157"/>
  <c r="O157"/>
  <c r="P157"/>
  <c r="Q157"/>
  <c r="R157"/>
  <c r="S157"/>
  <c r="T157"/>
  <c r="U157"/>
  <c r="G158"/>
  <c r="H158"/>
  <c r="I158"/>
  <c r="J158"/>
  <c r="K158"/>
  <c r="L158"/>
  <c r="M158"/>
  <c r="N158"/>
  <c r="O158"/>
  <c r="P158"/>
  <c r="Q158"/>
  <c r="R158"/>
  <c r="S158"/>
  <c r="T158"/>
  <c r="U158"/>
  <c r="G159"/>
  <c r="H159"/>
  <c r="I159"/>
  <c r="J159"/>
  <c r="K159"/>
  <c r="L159"/>
  <c r="M159"/>
  <c r="N159"/>
  <c r="O159"/>
  <c r="P159"/>
  <c r="Q159"/>
  <c r="R159"/>
  <c r="S159"/>
  <c r="T159"/>
  <c r="U159"/>
  <c r="G160"/>
  <c r="H160"/>
  <c r="I160"/>
  <c r="J160"/>
  <c r="K160"/>
  <c r="L160"/>
  <c r="M160"/>
  <c r="N160"/>
  <c r="O160"/>
  <c r="P160"/>
  <c r="Q160"/>
  <c r="R160"/>
  <c r="S160"/>
  <c r="T160"/>
  <c r="U160"/>
  <c r="G161"/>
  <c r="H161"/>
  <c r="I161"/>
  <c r="J161"/>
  <c r="K161"/>
  <c r="L161"/>
  <c r="M161"/>
  <c r="N161"/>
  <c r="O161"/>
  <c r="P161"/>
  <c r="Q161"/>
  <c r="R161"/>
  <c r="S161"/>
  <c r="T161"/>
  <c r="U161"/>
  <c r="G162"/>
  <c r="H162"/>
  <c r="I162"/>
  <c r="J162"/>
  <c r="K162"/>
  <c r="L162"/>
  <c r="M162"/>
  <c r="N162"/>
  <c r="O162"/>
  <c r="P162"/>
  <c r="Q162"/>
  <c r="R162"/>
  <c r="S162"/>
  <c r="T162"/>
  <c r="U162"/>
  <c r="G163"/>
  <c r="H163"/>
  <c r="I163"/>
  <c r="J163"/>
  <c r="K163"/>
  <c r="L163"/>
  <c r="M163"/>
  <c r="N163"/>
  <c r="O163"/>
  <c r="P163"/>
  <c r="Q163"/>
  <c r="R163"/>
  <c r="S163"/>
  <c r="T163"/>
  <c r="U163"/>
  <c r="G164"/>
  <c r="H164"/>
  <c r="I164"/>
  <c r="J164"/>
  <c r="K164"/>
  <c r="L164"/>
  <c r="M164"/>
  <c r="N164"/>
  <c r="O164"/>
  <c r="P164"/>
  <c r="Q164"/>
  <c r="R164"/>
  <c r="S164"/>
  <c r="T164"/>
  <c r="U164"/>
  <c r="P11" i="71"/>
  <c r="P14"/>
  <c r="N23"/>
  <c r="J26"/>
  <c r="N21"/>
  <c r="N27"/>
  <c r="I27" s="1"/>
  <c r="L30"/>
  <c r="AD3" i="49"/>
  <c r="AE3"/>
  <c r="AF3"/>
  <c r="AG3"/>
  <c r="AH3"/>
  <c r="AI3"/>
  <c r="AJ3"/>
  <c r="AK3"/>
  <c r="AE4"/>
  <c r="AF4"/>
  <c r="AG4"/>
  <c r="AH4"/>
  <c r="AI4"/>
  <c r="AJ4"/>
  <c r="AK4"/>
  <c r="AD5"/>
  <c r="AE5"/>
  <c r="AF5"/>
  <c r="AG5"/>
  <c r="AH5"/>
  <c r="AI5"/>
  <c r="AJ5"/>
  <c r="AK5"/>
  <c r="AD6"/>
  <c r="AE6"/>
  <c r="AF6"/>
  <c r="AG6"/>
  <c r="AH6"/>
  <c r="AI6"/>
  <c r="AJ6"/>
  <c r="AK6"/>
  <c r="AD7"/>
  <c r="AF7"/>
  <c r="AG7"/>
  <c r="AH7"/>
  <c r="AI7"/>
  <c r="AJ7"/>
  <c r="AK7"/>
  <c r="AD8"/>
  <c r="AE8"/>
  <c r="AF8"/>
  <c r="AG8"/>
  <c r="AH8"/>
  <c r="AI8"/>
  <c r="AJ8"/>
  <c r="AK8"/>
  <c r="AE7"/>
  <c r="AC6"/>
  <c r="AC3"/>
  <c r="AC7"/>
  <c r="U3"/>
  <c r="W3"/>
  <c r="X3"/>
  <c r="Y3"/>
  <c r="Z3"/>
  <c r="AA3"/>
  <c r="AB3"/>
  <c r="U4"/>
  <c r="W4"/>
  <c r="X4"/>
  <c r="Y4"/>
  <c r="Z4"/>
  <c r="AA4"/>
  <c r="AB4"/>
  <c r="U5"/>
  <c r="W5"/>
  <c r="X5"/>
  <c r="Y5"/>
  <c r="Z5"/>
  <c r="AA5"/>
  <c r="AB5"/>
  <c r="U6"/>
  <c r="W6"/>
  <c r="X6"/>
  <c r="Y6"/>
  <c r="Z6"/>
  <c r="AA6"/>
  <c r="AB6"/>
  <c r="U7"/>
  <c r="V7"/>
  <c r="W7"/>
  <c r="X7"/>
  <c r="Y7"/>
  <c r="Z7"/>
  <c r="AA7"/>
  <c r="AB7"/>
  <c r="U8"/>
  <c r="V8"/>
  <c r="W8"/>
  <c r="X8"/>
  <c r="Y8"/>
  <c r="Z8"/>
  <c r="AA8"/>
  <c r="AB8"/>
  <c r="V6"/>
  <c r="V4"/>
  <c r="T5"/>
  <c r="T3"/>
  <c r="T7"/>
  <c r="T4"/>
  <c r="L3"/>
  <c r="M3"/>
  <c r="N3"/>
  <c r="O3"/>
  <c r="P3"/>
  <c r="Q3"/>
  <c r="R3"/>
  <c r="S3"/>
  <c r="N4"/>
  <c r="O4"/>
  <c r="P4"/>
  <c r="Q4"/>
  <c r="R4"/>
  <c r="S4"/>
  <c r="L5"/>
  <c r="N5"/>
  <c r="O5"/>
  <c r="P5"/>
  <c r="Q5"/>
  <c r="R5"/>
  <c r="S5"/>
  <c r="L6"/>
  <c r="N6"/>
  <c r="O6"/>
  <c r="P6"/>
  <c r="Q6"/>
  <c r="R6"/>
  <c r="S6"/>
  <c r="L7"/>
  <c r="M7"/>
  <c r="N7"/>
  <c r="O7"/>
  <c r="P7"/>
  <c r="Q7"/>
  <c r="R7"/>
  <c r="S7"/>
  <c r="L8"/>
  <c r="M8"/>
  <c r="N8"/>
  <c r="O8"/>
  <c r="P8"/>
  <c r="Q8"/>
  <c r="R8"/>
  <c r="S8"/>
  <c r="M6"/>
  <c r="M4"/>
  <c r="K8"/>
  <c r="K7"/>
  <c r="K6"/>
  <c r="K5"/>
  <c r="G3"/>
  <c r="S7" i="35"/>
  <c r="H3" i="49"/>
  <c r="V7" i="35"/>
  <c r="I3" i="49"/>
  <c r="Y7" i="35"/>
  <c r="J3" i="49"/>
  <c r="AB7" i="35"/>
  <c r="F4" i="49"/>
  <c r="P8" i="35"/>
  <c r="G4" i="49"/>
  <c r="S8" i="35"/>
  <c r="H4" i="49"/>
  <c r="V8" i="35"/>
  <c r="I4" i="49"/>
  <c r="Y8" i="35"/>
  <c r="J4" i="49"/>
  <c r="AB8" i="35"/>
  <c r="E5" i="49"/>
  <c r="J9" i="35"/>
  <c r="F5" i="49"/>
  <c r="P9" i="35"/>
  <c r="G5" i="49"/>
  <c r="S9" i="35"/>
  <c r="H5" i="49"/>
  <c r="V9" i="35"/>
  <c r="I5" i="49"/>
  <c r="Y9" i="35"/>
  <c r="J5" i="49"/>
  <c r="AB9" i="35"/>
  <c r="E6" i="49"/>
  <c r="J10" i="35"/>
  <c r="F6" i="49"/>
  <c r="P10" i="35"/>
  <c r="G6" i="49"/>
  <c r="S10" i="35"/>
  <c r="H6" i="49"/>
  <c r="V10" i="35"/>
  <c r="I6" i="49"/>
  <c r="Y10" i="35"/>
  <c r="J6" i="49"/>
  <c r="AB10" i="35"/>
  <c r="E7" i="49"/>
  <c r="J11" i="35"/>
  <c r="F7" i="49"/>
  <c r="P11" i="35"/>
  <c r="G7" i="49"/>
  <c r="S11" i="35"/>
  <c r="H7" i="49"/>
  <c r="V11" i="35"/>
  <c r="I7" i="49"/>
  <c r="Y11" i="35"/>
  <c r="J7" i="49"/>
  <c r="AB11" i="35"/>
  <c r="E8" i="49"/>
  <c r="F8"/>
  <c r="G8"/>
  <c r="H8"/>
  <c r="I8"/>
  <c r="J8"/>
  <c r="D4"/>
  <c r="M8" i="35"/>
  <c r="C5" i="49"/>
  <c r="G9" i="35"/>
  <c r="D5" i="49"/>
  <c r="M9" i="35"/>
  <c r="D6" i="49"/>
  <c r="M10" i="35"/>
  <c r="C7" i="49"/>
  <c r="G11" i="35"/>
  <c r="D7" i="49"/>
  <c r="C8"/>
  <c r="D8"/>
  <c r="D3"/>
  <c r="B8"/>
  <c r="B3"/>
  <c r="D7" i="35"/>
  <c r="B7" i="49"/>
  <c r="D11" i="35"/>
  <c r="B4" i="49"/>
  <c r="D8" i="35"/>
  <c r="C8" i="96"/>
  <c r="B8"/>
  <c r="C9"/>
  <c r="B9"/>
  <c r="C10"/>
  <c r="B10"/>
  <c r="C12"/>
  <c r="B12"/>
  <c r="C13"/>
  <c r="B13"/>
  <c r="C14"/>
  <c r="B14"/>
  <c r="C17"/>
  <c r="B17"/>
  <c r="C7"/>
  <c r="B7"/>
  <c r="B449" i="49"/>
  <c r="C449"/>
  <c r="D449"/>
  <c r="E449"/>
  <c r="B450"/>
  <c r="C450"/>
  <c r="D450"/>
  <c r="E450"/>
  <c r="B451"/>
  <c r="C451"/>
  <c r="D451"/>
  <c r="E451"/>
  <c r="C448"/>
  <c r="D448"/>
  <c r="E448"/>
  <c r="B448"/>
  <c r="B441"/>
  <c r="C441"/>
  <c r="D441"/>
  <c r="E441"/>
  <c r="B442"/>
  <c r="C442"/>
  <c r="D442"/>
  <c r="E442"/>
  <c r="B443"/>
  <c r="C443"/>
  <c r="D443"/>
  <c r="E443"/>
  <c r="C440"/>
  <c r="D440"/>
  <c r="E440"/>
  <c r="B440"/>
  <c r="B433"/>
  <c r="C433"/>
  <c r="D433"/>
  <c r="E433"/>
  <c r="B434"/>
  <c r="C434"/>
  <c r="D434"/>
  <c r="E434"/>
  <c r="B435"/>
  <c r="C435"/>
  <c r="D435"/>
  <c r="E435"/>
  <c r="C432"/>
  <c r="D432"/>
  <c r="E432"/>
  <c r="B432"/>
  <c r="B425"/>
  <c r="C425"/>
  <c r="D425"/>
  <c r="E425"/>
  <c r="B426"/>
  <c r="C426"/>
  <c r="D426"/>
  <c r="E426"/>
  <c r="B427"/>
  <c r="C427"/>
  <c r="D427"/>
  <c r="E427"/>
  <c r="C424"/>
  <c r="D424"/>
  <c r="E424"/>
  <c r="B424"/>
  <c r="B416"/>
  <c r="C416"/>
  <c r="D416"/>
  <c r="E416"/>
  <c r="B417"/>
  <c r="C417"/>
  <c r="D417"/>
  <c r="E417"/>
  <c r="B418"/>
  <c r="C418"/>
  <c r="D418"/>
  <c r="E418"/>
  <c r="C415"/>
  <c r="D415"/>
  <c r="E415"/>
  <c r="B415"/>
  <c r="B408"/>
  <c r="C408"/>
  <c r="D408"/>
  <c r="E408"/>
  <c r="B409"/>
  <c r="C409"/>
  <c r="D409"/>
  <c r="E409"/>
  <c r="B410"/>
  <c r="C410"/>
  <c r="D410"/>
  <c r="E410"/>
  <c r="C407"/>
  <c r="D407"/>
  <c r="E407"/>
  <c r="B407"/>
  <c r="B400"/>
  <c r="C400"/>
  <c r="D400"/>
  <c r="E400"/>
  <c r="B401"/>
  <c r="C401"/>
  <c r="D401"/>
  <c r="E401"/>
  <c r="B402"/>
  <c r="C402"/>
  <c r="D402"/>
  <c r="E402"/>
  <c r="C399"/>
  <c r="D399"/>
  <c r="E399"/>
  <c r="B399"/>
  <c r="B392"/>
  <c r="C392"/>
  <c r="D392"/>
  <c r="E392"/>
  <c r="B393"/>
  <c r="C393"/>
  <c r="D393"/>
  <c r="E393"/>
  <c r="B394"/>
  <c r="C394"/>
  <c r="D394"/>
  <c r="E394"/>
  <c r="C391"/>
  <c r="D391"/>
  <c r="E391"/>
  <c r="B391"/>
  <c r="B383"/>
  <c r="C383"/>
  <c r="D383"/>
  <c r="E383"/>
  <c r="B384"/>
  <c r="C384"/>
  <c r="D384"/>
  <c r="E384"/>
  <c r="B385"/>
  <c r="C385"/>
  <c r="D385"/>
  <c r="E385"/>
  <c r="C382"/>
  <c r="D382"/>
  <c r="E382"/>
  <c r="B382"/>
  <c r="B375"/>
  <c r="C375"/>
  <c r="D375"/>
  <c r="E375"/>
  <c r="B376"/>
  <c r="C376"/>
  <c r="D376"/>
  <c r="E376"/>
  <c r="B377"/>
  <c r="C377"/>
  <c r="D377"/>
  <c r="E377"/>
  <c r="C374"/>
  <c r="D374"/>
  <c r="E374"/>
  <c r="B374"/>
  <c r="B367"/>
  <c r="C367"/>
  <c r="D367"/>
  <c r="E367"/>
  <c r="B368"/>
  <c r="C368"/>
  <c r="D368"/>
  <c r="E368"/>
  <c r="B369"/>
  <c r="C369"/>
  <c r="D369"/>
  <c r="E369"/>
  <c r="C366"/>
  <c r="D366"/>
  <c r="E366"/>
  <c r="B366"/>
  <c r="B359"/>
  <c r="C359"/>
  <c r="D359"/>
  <c r="E359"/>
  <c r="B360"/>
  <c r="C360"/>
  <c r="D360"/>
  <c r="E360"/>
  <c r="B361"/>
  <c r="C361"/>
  <c r="D361"/>
  <c r="E361"/>
  <c r="C358"/>
  <c r="D358"/>
  <c r="E358"/>
  <c r="B358"/>
  <c r="B350"/>
  <c r="C350"/>
  <c r="D350"/>
  <c r="E350"/>
  <c r="B351"/>
  <c r="C351"/>
  <c r="D351"/>
  <c r="E351"/>
  <c r="B352"/>
  <c r="C352"/>
  <c r="D352"/>
  <c r="E352"/>
  <c r="C349"/>
  <c r="D349"/>
  <c r="E349"/>
  <c r="B349"/>
  <c r="B342"/>
  <c r="C342"/>
  <c r="D342"/>
  <c r="E342"/>
  <c r="B343"/>
  <c r="C343"/>
  <c r="D343"/>
  <c r="E343"/>
  <c r="B344"/>
  <c r="C344"/>
  <c r="D344"/>
  <c r="E344"/>
  <c r="C341"/>
  <c r="D341"/>
  <c r="E341"/>
  <c r="B341"/>
  <c r="B334"/>
  <c r="C334"/>
  <c r="D334"/>
  <c r="E334"/>
  <c r="B335"/>
  <c r="C335"/>
  <c r="D335"/>
  <c r="E335"/>
  <c r="B336"/>
  <c r="C336"/>
  <c r="D336"/>
  <c r="E336"/>
  <c r="C333"/>
  <c r="D333"/>
  <c r="E333"/>
  <c r="B333"/>
  <c r="B326"/>
  <c r="C326"/>
  <c r="D326"/>
  <c r="E326"/>
  <c r="B327"/>
  <c r="C327"/>
  <c r="D327"/>
  <c r="E327"/>
  <c r="B328"/>
  <c r="C328"/>
  <c r="D328"/>
  <c r="E328"/>
  <c r="C325"/>
  <c r="D325"/>
  <c r="E325"/>
  <c r="B325"/>
  <c r="F449"/>
  <c r="F450"/>
  <c r="F451"/>
  <c r="B452"/>
  <c r="C452"/>
  <c r="D452"/>
  <c r="E452"/>
  <c r="F452"/>
  <c r="F448"/>
  <c r="F441"/>
  <c r="F442"/>
  <c r="F443"/>
  <c r="B444"/>
  <c r="C444"/>
  <c r="D444"/>
  <c r="E444"/>
  <c r="F444"/>
  <c r="F440"/>
  <c r="F433"/>
  <c r="F434"/>
  <c r="F435"/>
  <c r="B436"/>
  <c r="C436"/>
  <c r="D436"/>
  <c r="E436"/>
  <c r="F436"/>
  <c r="F432"/>
  <c r="F425"/>
  <c r="F426"/>
  <c r="F427"/>
  <c r="B428"/>
  <c r="C428"/>
  <c r="D428"/>
  <c r="E428"/>
  <c r="F428"/>
  <c r="F424"/>
  <c r="F416"/>
  <c r="F417"/>
  <c r="F418"/>
  <c r="B419"/>
  <c r="C419"/>
  <c r="D419"/>
  <c r="E419"/>
  <c r="F419"/>
  <c r="F415"/>
  <c r="F408"/>
  <c r="F409"/>
  <c r="F410"/>
  <c r="B411"/>
  <c r="C411"/>
  <c r="D411"/>
  <c r="E411"/>
  <c r="F411"/>
  <c r="F407"/>
  <c r="F400"/>
  <c r="F401"/>
  <c r="F402"/>
  <c r="B403"/>
  <c r="C403"/>
  <c r="D403"/>
  <c r="E403"/>
  <c r="F403"/>
  <c r="F399"/>
  <c r="F392"/>
  <c r="F393"/>
  <c r="F394"/>
  <c r="B395"/>
  <c r="C395"/>
  <c r="D395"/>
  <c r="E395"/>
  <c r="F395"/>
  <c r="F391"/>
  <c r="F383"/>
  <c r="F384"/>
  <c r="F385"/>
  <c r="B386"/>
  <c r="C386"/>
  <c r="D386"/>
  <c r="E386"/>
  <c r="F386"/>
  <c r="F382"/>
  <c r="F375"/>
  <c r="F376"/>
  <c r="F377"/>
  <c r="B378"/>
  <c r="C378"/>
  <c r="D378"/>
  <c r="E378"/>
  <c r="F378"/>
  <c r="F374"/>
  <c r="F367"/>
  <c r="F368"/>
  <c r="F369"/>
  <c r="B370"/>
  <c r="C370"/>
  <c r="D370"/>
  <c r="E370"/>
  <c r="F370"/>
  <c r="F366"/>
  <c r="F359"/>
  <c r="F360"/>
  <c r="F361"/>
  <c r="B362"/>
  <c r="C362"/>
  <c r="D362"/>
  <c r="E362"/>
  <c r="F362"/>
  <c r="F358"/>
  <c r="F350"/>
  <c r="F351"/>
  <c r="F352"/>
  <c r="B353"/>
  <c r="C353"/>
  <c r="D353"/>
  <c r="E353"/>
  <c r="F353"/>
  <c r="F349"/>
  <c r="F342"/>
  <c r="F343"/>
  <c r="F344"/>
  <c r="B345"/>
  <c r="C345"/>
  <c r="D345"/>
  <c r="E345"/>
  <c r="F345"/>
  <c r="F341"/>
  <c r="F334"/>
  <c r="F335"/>
  <c r="F336"/>
  <c r="B337"/>
  <c r="C337"/>
  <c r="D337"/>
  <c r="E337"/>
  <c r="F337"/>
  <c r="F333"/>
  <c r="C329"/>
  <c r="D329"/>
  <c r="E329"/>
  <c r="F329"/>
  <c r="B329"/>
  <c r="F326"/>
  <c r="F327"/>
  <c r="F328"/>
  <c r="F325"/>
  <c r="AC8"/>
  <c r="E64"/>
  <c r="G10" i="39"/>
  <c r="D64" i="49"/>
  <c r="F10" i="39"/>
  <c r="C64" i="49"/>
  <c r="E10" i="39"/>
  <c r="B64" i="49"/>
  <c r="D10" i="39"/>
  <c r="E27" i="49"/>
  <c r="G14" i="41"/>
  <c r="D27" i="49"/>
  <c r="C27"/>
  <c r="L23" i="86"/>
  <c r="B27" i="49"/>
  <c r="D14" i="41"/>
  <c r="E22" i="49"/>
  <c r="P18" i="86"/>
  <c r="G12" i="41"/>
  <c r="D22" i="49"/>
  <c r="C22"/>
  <c r="L18" i="86"/>
  <c r="E12" i="41"/>
  <c r="B22" i="49"/>
  <c r="J18" i="86"/>
  <c r="E14" i="49"/>
  <c r="G11" i="41"/>
  <c r="D14" i="49"/>
  <c r="F11" i="41"/>
  <c r="C14" i="49"/>
  <c r="E11" i="41"/>
  <c r="C11"/>
  <c r="B11" s="1"/>
  <c r="B14" i="49"/>
  <c r="D11" i="41"/>
  <c r="E13" i="49"/>
  <c r="G10" i="41"/>
  <c r="D13" i="49"/>
  <c r="N9" i="86"/>
  <c r="F10" i="41"/>
  <c r="C13" i="49"/>
  <c r="B13"/>
  <c r="D10" i="41"/>
  <c r="C10" s="1"/>
  <c r="B10" s="1"/>
  <c r="E12" i="49"/>
  <c r="G9" i="41"/>
  <c r="D12" i="49"/>
  <c r="F9" i="41"/>
  <c r="C12" i="49"/>
  <c r="E9" i="41"/>
  <c r="B12" i="49"/>
  <c r="D9" i="41"/>
  <c r="C9" s="1"/>
  <c r="B9" s="1"/>
  <c r="B38" i="49"/>
  <c r="D9" i="39"/>
  <c r="C40" i="49"/>
  <c r="E11" i="77"/>
  <c r="C38" i="49"/>
  <c r="D38"/>
  <c r="F9" i="77"/>
  <c r="E38" i="49"/>
  <c r="G9" i="77"/>
  <c r="B39" i="49"/>
  <c r="D10" i="77"/>
  <c r="C39" i="49"/>
  <c r="E10" i="77"/>
  <c r="C10" s="1"/>
  <c r="B10" s="1"/>
  <c r="D39" i="49"/>
  <c r="F10" i="77"/>
  <c r="E39" i="49"/>
  <c r="E53"/>
  <c r="G14" i="77"/>
  <c r="D53" i="49"/>
  <c r="N23" i="66"/>
  <c r="C53" i="49"/>
  <c r="L23" i="66"/>
  <c r="B53" i="49"/>
  <c r="E48"/>
  <c r="P18" i="66"/>
  <c r="D48" i="49"/>
  <c r="F12" i="77"/>
  <c r="C48" i="49"/>
  <c r="B48"/>
  <c r="D12" i="77"/>
  <c r="E40" i="49"/>
  <c r="G11" i="77"/>
  <c r="D40" i="49"/>
  <c r="F11" i="77"/>
  <c r="B40" i="49"/>
  <c r="D11" i="77"/>
  <c r="C11" s="1"/>
  <c r="B11" s="1"/>
  <c r="E116" i="49"/>
  <c r="G12" i="39"/>
  <c r="D116" i="49"/>
  <c r="F12" i="39"/>
  <c r="C116" i="49"/>
  <c r="B116"/>
  <c r="E90"/>
  <c r="D90"/>
  <c r="C90"/>
  <c r="B90"/>
  <c r="J23" i="71"/>
  <c r="J14"/>
  <c r="L12"/>
  <c r="P13" i="70"/>
  <c r="F116" i="49"/>
  <c r="G116"/>
  <c r="H116"/>
  <c r="I116"/>
  <c r="J116"/>
  <c r="K116"/>
  <c r="L116"/>
  <c r="M116"/>
  <c r="N116"/>
  <c r="O116"/>
  <c r="P116"/>
  <c r="Q116"/>
  <c r="R116"/>
  <c r="S116"/>
  <c r="T116"/>
  <c r="U116"/>
  <c r="C117"/>
  <c r="L9" i="68"/>
  <c r="D117" i="49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C118"/>
  <c r="L10" i="68"/>
  <c r="D118" i="49"/>
  <c r="N10" i="68"/>
  <c r="E118" i="49"/>
  <c r="P10" i="68"/>
  <c r="F118" i="49"/>
  <c r="G118"/>
  <c r="H118"/>
  <c r="I118"/>
  <c r="J118"/>
  <c r="K118"/>
  <c r="L118"/>
  <c r="M118"/>
  <c r="N118"/>
  <c r="O118"/>
  <c r="P118"/>
  <c r="Q118"/>
  <c r="R118"/>
  <c r="S118"/>
  <c r="T118"/>
  <c r="U118"/>
  <c r="C119"/>
  <c r="L11" i="68"/>
  <c r="D119" i="49"/>
  <c r="N11" i="68"/>
  <c r="E119" i="49"/>
  <c r="P11" i="68"/>
  <c r="F119" i="49"/>
  <c r="G119"/>
  <c r="H119"/>
  <c r="I119"/>
  <c r="J119"/>
  <c r="K119"/>
  <c r="L119"/>
  <c r="M119"/>
  <c r="N119"/>
  <c r="O119"/>
  <c r="P119"/>
  <c r="Q119"/>
  <c r="R119"/>
  <c r="S119"/>
  <c r="T119"/>
  <c r="U119"/>
  <c r="C120"/>
  <c r="D120"/>
  <c r="E120"/>
  <c r="P12" i="68"/>
  <c r="F120" i="49"/>
  <c r="G120"/>
  <c r="H120"/>
  <c r="I120"/>
  <c r="J120"/>
  <c r="K120"/>
  <c r="L120"/>
  <c r="M120"/>
  <c r="N120"/>
  <c r="O120"/>
  <c r="P120"/>
  <c r="Q120"/>
  <c r="R120"/>
  <c r="S120"/>
  <c r="T120"/>
  <c r="U120"/>
  <c r="C121"/>
  <c r="L13" i="68"/>
  <c r="D121" i="49"/>
  <c r="E121"/>
  <c r="P13" i="68"/>
  <c r="F121" i="49"/>
  <c r="G121"/>
  <c r="H121"/>
  <c r="I121"/>
  <c r="J121"/>
  <c r="K121"/>
  <c r="L121"/>
  <c r="M121"/>
  <c r="N121"/>
  <c r="O121"/>
  <c r="P121"/>
  <c r="Q121"/>
  <c r="R121"/>
  <c r="S121"/>
  <c r="T121"/>
  <c r="U121"/>
  <c r="C122"/>
  <c r="L14" i="68"/>
  <c r="D122" i="49"/>
  <c r="N14" i="68"/>
  <c r="E122" i="49"/>
  <c r="F122"/>
  <c r="G122"/>
  <c r="H122"/>
  <c r="I122"/>
  <c r="J122"/>
  <c r="K122"/>
  <c r="L122"/>
  <c r="M122"/>
  <c r="N122"/>
  <c r="O122"/>
  <c r="P122"/>
  <c r="Q122"/>
  <c r="R122"/>
  <c r="S122"/>
  <c r="T122"/>
  <c r="U122"/>
  <c r="C123"/>
  <c r="D123"/>
  <c r="N15" i="68"/>
  <c r="E123" i="49"/>
  <c r="P15" i="68"/>
  <c r="F123" i="49"/>
  <c r="G123"/>
  <c r="H123"/>
  <c r="I123"/>
  <c r="J123"/>
  <c r="K123"/>
  <c r="L123"/>
  <c r="M123"/>
  <c r="N123"/>
  <c r="O123"/>
  <c r="P123"/>
  <c r="Q123"/>
  <c r="R123"/>
  <c r="S123"/>
  <c r="T123"/>
  <c r="U123"/>
  <c r="C124"/>
  <c r="L16" i="68"/>
  <c r="D124" i="49"/>
  <c r="N16" i="68"/>
  <c r="E124" i="49"/>
  <c r="P16" i="68"/>
  <c r="F124" i="49"/>
  <c r="G124"/>
  <c r="H124"/>
  <c r="I124"/>
  <c r="J124"/>
  <c r="K124"/>
  <c r="L124"/>
  <c r="M124"/>
  <c r="N124"/>
  <c r="O124"/>
  <c r="P124"/>
  <c r="Q124"/>
  <c r="R124"/>
  <c r="S124"/>
  <c r="T124"/>
  <c r="U124"/>
  <c r="C125"/>
  <c r="L17" i="68"/>
  <c r="D125" i="49"/>
  <c r="N17" i="68"/>
  <c r="E125" i="49"/>
  <c r="P17" i="68"/>
  <c r="F125" i="49"/>
  <c r="G125"/>
  <c r="H125"/>
  <c r="I125"/>
  <c r="J125"/>
  <c r="K125"/>
  <c r="L125"/>
  <c r="M125"/>
  <c r="N125"/>
  <c r="O125"/>
  <c r="P125"/>
  <c r="Q125"/>
  <c r="R125"/>
  <c r="S125"/>
  <c r="T125"/>
  <c r="U125"/>
  <c r="C126"/>
  <c r="D126"/>
  <c r="N18" i="68"/>
  <c r="E126" i="49"/>
  <c r="P18" i="68"/>
  <c r="F126" i="49"/>
  <c r="G126"/>
  <c r="H126"/>
  <c r="I126"/>
  <c r="J126"/>
  <c r="K126"/>
  <c r="L126"/>
  <c r="M126"/>
  <c r="N126"/>
  <c r="O126"/>
  <c r="P126"/>
  <c r="Q126"/>
  <c r="R126"/>
  <c r="S126"/>
  <c r="T126"/>
  <c r="U126"/>
  <c r="C127"/>
  <c r="L19" i="68"/>
  <c r="D127" i="49"/>
  <c r="N19" i="68"/>
  <c r="E127" i="49"/>
  <c r="P19" i="68"/>
  <c r="F127" i="49"/>
  <c r="G127"/>
  <c r="H127"/>
  <c r="I127"/>
  <c r="J127"/>
  <c r="K127"/>
  <c r="L127"/>
  <c r="M127"/>
  <c r="N127"/>
  <c r="O127"/>
  <c r="P127"/>
  <c r="Q127"/>
  <c r="R127"/>
  <c r="S127"/>
  <c r="T127"/>
  <c r="U127"/>
  <c r="C128"/>
  <c r="L20" i="68"/>
  <c r="D128" i="49"/>
  <c r="N20" i="68"/>
  <c r="E128" i="49"/>
  <c r="P20" i="68"/>
  <c r="F128" i="49"/>
  <c r="G128"/>
  <c r="H128"/>
  <c r="I128"/>
  <c r="J128"/>
  <c r="K128"/>
  <c r="L128"/>
  <c r="M128"/>
  <c r="N128"/>
  <c r="O128"/>
  <c r="P128"/>
  <c r="Q128"/>
  <c r="R128"/>
  <c r="S128"/>
  <c r="T128"/>
  <c r="U128"/>
  <c r="C129"/>
  <c r="L21" i="68"/>
  <c r="D129" i="49"/>
  <c r="N21" i="68"/>
  <c r="E129" i="49"/>
  <c r="F129"/>
  <c r="G129"/>
  <c r="H129"/>
  <c r="I129"/>
  <c r="J129"/>
  <c r="K129"/>
  <c r="L129"/>
  <c r="M129"/>
  <c r="N129"/>
  <c r="O129"/>
  <c r="P129"/>
  <c r="Q129"/>
  <c r="R129"/>
  <c r="S129"/>
  <c r="T129"/>
  <c r="U129"/>
  <c r="C130"/>
  <c r="L22" i="68"/>
  <c r="D130" i="49"/>
  <c r="N22" i="68"/>
  <c r="E130" i="49"/>
  <c r="P22" i="68"/>
  <c r="F130" i="49"/>
  <c r="G130"/>
  <c r="H130"/>
  <c r="I130"/>
  <c r="J130"/>
  <c r="K130"/>
  <c r="L130"/>
  <c r="M130"/>
  <c r="N130"/>
  <c r="O130"/>
  <c r="P130"/>
  <c r="Q130"/>
  <c r="R130"/>
  <c r="S130"/>
  <c r="T130"/>
  <c r="U130"/>
  <c r="C131"/>
  <c r="L23" i="68"/>
  <c r="D131" i="49"/>
  <c r="E131"/>
  <c r="P23" i="68"/>
  <c r="F131" i="49"/>
  <c r="G131"/>
  <c r="H131"/>
  <c r="I131"/>
  <c r="J131"/>
  <c r="K131"/>
  <c r="L131"/>
  <c r="M131"/>
  <c r="N131"/>
  <c r="O131"/>
  <c r="P131"/>
  <c r="Q131"/>
  <c r="R131"/>
  <c r="S131"/>
  <c r="T131"/>
  <c r="U131"/>
  <c r="C132"/>
  <c r="L24" i="68"/>
  <c r="D132" i="49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C133"/>
  <c r="L25" i="68"/>
  <c r="D133" i="49"/>
  <c r="E133"/>
  <c r="P25" i="68"/>
  <c r="F133" i="49"/>
  <c r="G133"/>
  <c r="H133"/>
  <c r="I133"/>
  <c r="J133"/>
  <c r="K133"/>
  <c r="L133"/>
  <c r="M133"/>
  <c r="N133"/>
  <c r="O133"/>
  <c r="P133"/>
  <c r="Q133"/>
  <c r="R133"/>
  <c r="S133"/>
  <c r="T133"/>
  <c r="U133"/>
  <c r="C134"/>
  <c r="L26" i="68"/>
  <c r="D134" i="49"/>
  <c r="N26" i="68"/>
  <c r="E134" i="49"/>
  <c r="P26" i="68"/>
  <c r="F134" i="49"/>
  <c r="G134"/>
  <c r="H134"/>
  <c r="I134"/>
  <c r="J134"/>
  <c r="K134"/>
  <c r="L134"/>
  <c r="M134"/>
  <c r="N134"/>
  <c r="O134"/>
  <c r="P134"/>
  <c r="Q134"/>
  <c r="R134"/>
  <c r="S134"/>
  <c r="T134"/>
  <c r="U134"/>
  <c r="C135"/>
  <c r="L27" i="68"/>
  <c r="D135" i="49"/>
  <c r="N27" i="68"/>
  <c r="E135" i="49"/>
  <c r="P27" i="68"/>
  <c r="F135" i="49"/>
  <c r="G135"/>
  <c r="H135"/>
  <c r="I135"/>
  <c r="J135"/>
  <c r="K135"/>
  <c r="L135"/>
  <c r="M135"/>
  <c r="N135"/>
  <c r="O135"/>
  <c r="P135"/>
  <c r="Q135"/>
  <c r="R135"/>
  <c r="S135"/>
  <c r="T135"/>
  <c r="U135"/>
  <c r="C136"/>
  <c r="L28" i="68"/>
  <c r="D136" i="49"/>
  <c r="N28" i="68"/>
  <c r="E136" i="49"/>
  <c r="P28" i="68"/>
  <c r="F136" i="49"/>
  <c r="G136"/>
  <c r="H136"/>
  <c r="I136"/>
  <c r="J136"/>
  <c r="K136"/>
  <c r="L136"/>
  <c r="M136"/>
  <c r="N136"/>
  <c r="O136"/>
  <c r="P136"/>
  <c r="Q136"/>
  <c r="R136"/>
  <c r="S136"/>
  <c r="T136"/>
  <c r="U136"/>
  <c r="C137"/>
  <c r="L29" i="68"/>
  <c r="D137" i="49"/>
  <c r="N29" i="68"/>
  <c r="E137" i="49"/>
  <c r="P29" i="68"/>
  <c r="F137" i="49"/>
  <c r="G137"/>
  <c r="H137"/>
  <c r="I137"/>
  <c r="J137"/>
  <c r="K137"/>
  <c r="L137"/>
  <c r="M137"/>
  <c r="N137"/>
  <c r="O137"/>
  <c r="P137"/>
  <c r="Q137"/>
  <c r="R137"/>
  <c r="S137"/>
  <c r="T137"/>
  <c r="U137"/>
  <c r="C138"/>
  <c r="L30" i="68"/>
  <c r="D138" i="49"/>
  <c r="N30" i="68"/>
  <c r="E138" i="49"/>
  <c r="P30" i="68"/>
  <c r="F138" i="49"/>
  <c r="G138"/>
  <c r="H138"/>
  <c r="I138"/>
  <c r="J138"/>
  <c r="K138"/>
  <c r="L138"/>
  <c r="M138"/>
  <c r="N138"/>
  <c r="O138"/>
  <c r="P138"/>
  <c r="Q138"/>
  <c r="R138"/>
  <c r="S138"/>
  <c r="T138"/>
  <c r="U138"/>
  <c r="B117"/>
  <c r="J9" i="68"/>
  <c r="B118" i="49"/>
  <c r="B119"/>
  <c r="J11" i="68"/>
  <c r="B120" i="49"/>
  <c r="J12" i="68"/>
  <c r="B121" i="49"/>
  <c r="J13" i="68"/>
  <c r="B122" i="49"/>
  <c r="B123"/>
  <c r="J15" i="68"/>
  <c r="B124" i="49"/>
  <c r="J16" i="68"/>
  <c r="I16" s="1"/>
  <c r="B125" i="49"/>
  <c r="B126"/>
  <c r="J18" i="68"/>
  <c r="B127" i="49"/>
  <c r="J19" i="68"/>
  <c r="I19" s="1"/>
  <c r="B128" i="49"/>
  <c r="J20" i="68"/>
  <c r="B129" i="49"/>
  <c r="J21" i="68"/>
  <c r="B130" i="49"/>
  <c r="J22" i="68"/>
  <c r="I22"/>
  <c r="B131" i="49"/>
  <c r="J23" i="68"/>
  <c r="I23" s="1"/>
  <c r="B132" i="49"/>
  <c r="B133"/>
  <c r="J25" i="68"/>
  <c r="B134" i="49"/>
  <c r="J26" i="68"/>
  <c r="I26" s="1"/>
  <c r="B135" i="49"/>
  <c r="J27" i="68"/>
  <c r="I27"/>
  <c r="B136" i="49"/>
  <c r="B137"/>
  <c r="J29" i="68"/>
  <c r="I29"/>
  <c r="B138" i="49"/>
  <c r="J30" i="68"/>
  <c r="F90" i="49"/>
  <c r="G90"/>
  <c r="H90"/>
  <c r="I90"/>
  <c r="J90"/>
  <c r="K90"/>
  <c r="L90"/>
  <c r="M90"/>
  <c r="N90"/>
  <c r="O90"/>
  <c r="P90"/>
  <c r="Q90"/>
  <c r="R90"/>
  <c r="S90"/>
  <c r="T90"/>
  <c r="U90"/>
  <c r="C91"/>
  <c r="L9" i="67"/>
  <c r="D91" i="49"/>
  <c r="N9" i="67"/>
  <c r="E91" i="49"/>
  <c r="P9" i="67"/>
  <c r="F91" i="49"/>
  <c r="G91"/>
  <c r="H91"/>
  <c r="I91"/>
  <c r="J91"/>
  <c r="K91"/>
  <c r="L91"/>
  <c r="M91"/>
  <c r="N91"/>
  <c r="O91"/>
  <c r="P91"/>
  <c r="Q91"/>
  <c r="R91"/>
  <c r="S91"/>
  <c r="T91"/>
  <c r="U91"/>
  <c r="C92"/>
  <c r="L10" i="67"/>
  <c r="D92" i="49"/>
  <c r="N10" i="67"/>
  <c r="E92" i="49"/>
  <c r="P10" i="67"/>
  <c r="F92" i="49"/>
  <c r="G92"/>
  <c r="H92"/>
  <c r="I92"/>
  <c r="J92"/>
  <c r="K92"/>
  <c r="L92"/>
  <c r="M92"/>
  <c r="N92"/>
  <c r="O92"/>
  <c r="P92"/>
  <c r="Q92"/>
  <c r="R92"/>
  <c r="S92"/>
  <c r="T92"/>
  <c r="U92"/>
  <c r="C93"/>
  <c r="L11" i="67"/>
  <c r="D93" i="49"/>
  <c r="N11" i="67"/>
  <c r="E93" i="49"/>
  <c r="F93"/>
  <c r="G93"/>
  <c r="H93"/>
  <c r="I93"/>
  <c r="J93"/>
  <c r="K93"/>
  <c r="L93"/>
  <c r="M93"/>
  <c r="N93"/>
  <c r="O93"/>
  <c r="P93"/>
  <c r="Q93"/>
  <c r="R93"/>
  <c r="S93"/>
  <c r="T93"/>
  <c r="U93"/>
  <c r="C94"/>
  <c r="L12" i="67"/>
  <c r="D94" i="49"/>
  <c r="N12" i="67"/>
  <c r="E94" i="49"/>
  <c r="P12" i="67"/>
  <c r="F94" i="49"/>
  <c r="G94"/>
  <c r="H94"/>
  <c r="I94"/>
  <c r="J94"/>
  <c r="K94"/>
  <c r="L94"/>
  <c r="M94"/>
  <c r="N94"/>
  <c r="O94"/>
  <c r="P94"/>
  <c r="Q94"/>
  <c r="R94"/>
  <c r="S94"/>
  <c r="T94"/>
  <c r="U94"/>
  <c r="C95"/>
  <c r="L13" i="67"/>
  <c r="D95" i="49"/>
  <c r="N13" i="67"/>
  <c r="E95" i="49"/>
  <c r="P13" i="67"/>
  <c r="F95" i="49"/>
  <c r="G95"/>
  <c r="H95"/>
  <c r="I95"/>
  <c r="J95"/>
  <c r="K95"/>
  <c r="L95"/>
  <c r="M95"/>
  <c r="N95"/>
  <c r="O95"/>
  <c r="P95"/>
  <c r="Q95"/>
  <c r="R95"/>
  <c r="S95"/>
  <c r="T95"/>
  <c r="U95"/>
  <c r="C96"/>
  <c r="L14" i="67"/>
  <c r="D96" i="49"/>
  <c r="N14" i="67"/>
  <c r="E96" i="49"/>
  <c r="P14" i="67"/>
  <c r="F96" i="49"/>
  <c r="G96"/>
  <c r="H96"/>
  <c r="I96"/>
  <c r="J96"/>
  <c r="K96"/>
  <c r="L96"/>
  <c r="M96"/>
  <c r="N96"/>
  <c r="O96"/>
  <c r="P96"/>
  <c r="Q96"/>
  <c r="R96"/>
  <c r="S96"/>
  <c r="T96"/>
  <c r="U96"/>
  <c r="C97"/>
  <c r="L15" i="67"/>
  <c r="D97" i="49"/>
  <c r="N15" i="67"/>
  <c r="E97" i="49"/>
  <c r="P15" i="67"/>
  <c r="F97" i="49"/>
  <c r="G97"/>
  <c r="H97"/>
  <c r="I97"/>
  <c r="J97"/>
  <c r="K97"/>
  <c r="L97"/>
  <c r="M97"/>
  <c r="N97"/>
  <c r="O97"/>
  <c r="P97"/>
  <c r="Q97"/>
  <c r="R97"/>
  <c r="S97"/>
  <c r="T97"/>
  <c r="U97"/>
  <c r="C98"/>
  <c r="L16" i="67"/>
  <c r="D98" i="49"/>
  <c r="N16" i="67"/>
  <c r="E98" i="49"/>
  <c r="P16" i="67"/>
  <c r="F98" i="49"/>
  <c r="G98"/>
  <c r="H98"/>
  <c r="I98"/>
  <c r="J98"/>
  <c r="K98"/>
  <c r="L98"/>
  <c r="M98"/>
  <c r="N98"/>
  <c r="O98"/>
  <c r="P98"/>
  <c r="Q98"/>
  <c r="R98"/>
  <c r="S98"/>
  <c r="T98"/>
  <c r="U98"/>
  <c r="C99"/>
  <c r="L17" i="67"/>
  <c r="D99" i="49"/>
  <c r="N17" i="67"/>
  <c r="E99" i="49"/>
  <c r="P17" i="67"/>
  <c r="F99" i="49"/>
  <c r="G99"/>
  <c r="H99"/>
  <c r="I99"/>
  <c r="J99"/>
  <c r="K99"/>
  <c r="L99"/>
  <c r="M99"/>
  <c r="N99"/>
  <c r="O99"/>
  <c r="P99"/>
  <c r="Q99"/>
  <c r="R99"/>
  <c r="S99"/>
  <c r="T99"/>
  <c r="U99"/>
  <c r="C100"/>
  <c r="L18" i="67"/>
  <c r="D100" i="49"/>
  <c r="N18" i="67"/>
  <c r="E100" i="49"/>
  <c r="P18" i="67"/>
  <c r="F100" i="49"/>
  <c r="G100"/>
  <c r="H100"/>
  <c r="I100"/>
  <c r="J100"/>
  <c r="K100"/>
  <c r="L100"/>
  <c r="M100"/>
  <c r="N100"/>
  <c r="O100"/>
  <c r="P100"/>
  <c r="Q100"/>
  <c r="R100"/>
  <c r="S100"/>
  <c r="T100"/>
  <c r="U100"/>
  <c r="C101"/>
  <c r="L19" i="67"/>
  <c r="D101" i="49"/>
  <c r="N19" i="67"/>
  <c r="E101" i="49"/>
  <c r="P19" i="67"/>
  <c r="F101" i="49"/>
  <c r="G101"/>
  <c r="H101"/>
  <c r="I101"/>
  <c r="J101"/>
  <c r="K101"/>
  <c r="L101"/>
  <c r="M101"/>
  <c r="N101"/>
  <c r="O101"/>
  <c r="P101"/>
  <c r="Q101"/>
  <c r="R101"/>
  <c r="S101"/>
  <c r="T101"/>
  <c r="U101"/>
  <c r="C102"/>
  <c r="L20" i="67"/>
  <c r="D102" i="49"/>
  <c r="N20" i="67"/>
  <c r="E102" i="49"/>
  <c r="F102"/>
  <c r="G102"/>
  <c r="H102"/>
  <c r="I102"/>
  <c r="J102"/>
  <c r="K102"/>
  <c r="L102"/>
  <c r="M102"/>
  <c r="N102"/>
  <c r="O102"/>
  <c r="P102"/>
  <c r="Q102"/>
  <c r="R102"/>
  <c r="S102"/>
  <c r="T102"/>
  <c r="U102"/>
  <c r="C103"/>
  <c r="L21" i="67"/>
  <c r="D103" i="49"/>
  <c r="N21" i="67"/>
  <c r="E103" i="49"/>
  <c r="P21" i="67"/>
  <c r="F103" i="49"/>
  <c r="G103"/>
  <c r="H103"/>
  <c r="I103"/>
  <c r="J103"/>
  <c r="K103"/>
  <c r="L103"/>
  <c r="M103"/>
  <c r="N103"/>
  <c r="O103"/>
  <c r="P103"/>
  <c r="Q103"/>
  <c r="R103"/>
  <c r="S103"/>
  <c r="T103"/>
  <c r="U103"/>
  <c r="C104"/>
  <c r="L22" i="67"/>
  <c r="D104" i="49"/>
  <c r="N22" i="67"/>
  <c r="E104" i="49"/>
  <c r="P22" i="67"/>
  <c r="F104" i="49"/>
  <c r="G104"/>
  <c r="H104"/>
  <c r="I104"/>
  <c r="J104"/>
  <c r="K104"/>
  <c r="L104"/>
  <c r="M104"/>
  <c r="N104"/>
  <c r="O104"/>
  <c r="P104"/>
  <c r="Q104"/>
  <c r="R104"/>
  <c r="S104"/>
  <c r="T104"/>
  <c r="U104"/>
  <c r="C105"/>
  <c r="L23" i="67"/>
  <c r="D105" i="49"/>
  <c r="N23" i="67"/>
  <c r="E105" i="49"/>
  <c r="P23" i="67"/>
  <c r="F105" i="49"/>
  <c r="G105"/>
  <c r="H105"/>
  <c r="I105"/>
  <c r="J105"/>
  <c r="K105"/>
  <c r="L105"/>
  <c r="M105"/>
  <c r="N105"/>
  <c r="O105"/>
  <c r="P105"/>
  <c r="Q105"/>
  <c r="R105"/>
  <c r="S105"/>
  <c r="T105"/>
  <c r="U105"/>
  <c r="C106"/>
  <c r="L24" i="67"/>
  <c r="D106" i="49"/>
  <c r="N24" i="67"/>
  <c r="E106" i="49"/>
  <c r="P24" i="67"/>
  <c r="F106" i="49"/>
  <c r="G106"/>
  <c r="H106"/>
  <c r="I106"/>
  <c r="J106"/>
  <c r="K106"/>
  <c r="L106"/>
  <c r="M106"/>
  <c r="N106"/>
  <c r="O106"/>
  <c r="P106"/>
  <c r="Q106"/>
  <c r="R106"/>
  <c r="S106"/>
  <c r="T106"/>
  <c r="U106"/>
  <c r="C107"/>
  <c r="L25" i="67"/>
  <c r="D107" i="49"/>
  <c r="N25" i="67"/>
  <c r="E107" i="49"/>
  <c r="P25" i="67"/>
  <c r="F107" i="49"/>
  <c r="G107"/>
  <c r="H107"/>
  <c r="I107"/>
  <c r="J107"/>
  <c r="K107"/>
  <c r="L107"/>
  <c r="M107"/>
  <c r="N107"/>
  <c r="O107"/>
  <c r="P107"/>
  <c r="Q107"/>
  <c r="R107"/>
  <c r="S107"/>
  <c r="T107"/>
  <c r="U107"/>
  <c r="C108"/>
  <c r="L26" i="67"/>
  <c r="D108" i="49"/>
  <c r="N26" i="67"/>
  <c r="E108" i="49"/>
  <c r="P26" i="67"/>
  <c r="F108" i="49"/>
  <c r="G108"/>
  <c r="H108"/>
  <c r="I108"/>
  <c r="J108"/>
  <c r="K108"/>
  <c r="L108"/>
  <c r="M108"/>
  <c r="N108"/>
  <c r="O108"/>
  <c r="P108"/>
  <c r="Q108"/>
  <c r="R108"/>
  <c r="S108"/>
  <c r="T108"/>
  <c r="U108"/>
  <c r="C109"/>
  <c r="L27" i="67"/>
  <c r="D109" i="49"/>
  <c r="N27" i="67"/>
  <c r="E109" i="49"/>
  <c r="P27" i="67"/>
  <c r="F109" i="49"/>
  <c r="G109"/>
  <c r="H109"/>
  <c r="I109"/>
  <c r="J109"/>
  <c r="K109"/>
  <c r="L109"/>
  <c r="M109"/>
  <c r="N109"/>
  <c r="O109"/>
  <c r="P109"/>
  <c r="Q109"/>
  <c r="R109"/>
  <c r="S109"/>
  <c r="T109"/>
  <c r="U109"/>
  <c r="C110"/>
  <c r="L28" i="67"/>
  <c r="D110" i="49"/>
  <c r="N28" i="67"/>
  <c r="E110" i="49"/>
  <c r="F110"/>
  <c r="G110"/>
  <c r="H110"/>
  <c r="I110"/>
  <c r="J110"/>
  <c r="K110"/>
  <c r="L110"/>
  <c r="M110"/>
  <c r="N110"/>
  <c r="O110"/>
  <c r="P110"/>
  <c r="Q110"/>
  <c r="R110"/>
  <c r="S110"/>
  <c r="T110"/>
  <c r="U110"/>
  <c r="C111"/>
  <c r="L29" i="67"/>
  <c r="D111" i="49"/>
  <c r="N29" i="67"/>
  <c r="E111" i="49"/>
  <c r="P29" i="67"/>
  <c r="F111" i="49"/>
  <c r="G111"/>
  <c r="H111"/>
  <c r="I111"/>
  <c r="J111"/>
  <c r="K111"/>
  <c r="L111"/>
  <c r="M111"/>
  <c r="N111"/>
  <c r="O111"/>
  <c r="P111"/>
  <c r="Q111"/>
  <c r="R111"/>
  <c r="S111"/>
  <c r="T111"/>
  <c r="U111"/>
  <c r="C112"/>
  <c r="L30" i="67"/>
  <c r="D112" i="49"/>
  <c r="N30" i="67"/>
  <c r="E112" i="49"/>
  <c r="P30" i="67"/>
  <c r="F112" i="49"/>
  <c r="G112"/>
  <c r="H112"/>
  <c r="I112"/>
  <c r="J112"/>
  <c r="K112"/>
  <c r="L112"/>
  <c r="M112"/>
  <c r="N112"/>
  <c r="O112"/>
  <c r="P112"/>
  <c r="Q112"/>
  <c r="R112"/>
  <c r="S112"/>
  <c r="T112"/>
  <c r="U112"/>
  <c r="B91"/>
  <c r="J9" i="67"/>
  <c r="B92" i="49"/>
  <c r="J10" i="67"/>
  <c r="I10"/>
  <c r="B93" i="49"/>
  <c r="J11" i="67"/>
  <c r="I11" s="1"/>
  <c r="B94" i="49"/>
  <c r="J12" i="67"/>
  <c r="I12" s="1"/>
  <c r="B95" i="49"/>
  <c r="J13" i="67"/>
  <c r="B96" i="49"/>
  <c r="J14" i="67"/>
  <c r="B97" i="49"/>
  <c r="J15" i="67"/>
  <c r="I15"/>
  <c r="B98" i="49"/>
  <c r="J16" i="67"/>
  <c r="B99" i="49"/>
  <c r="J17" i="67"/>
  <c r="B100" i="49"/>
  <c r="J18" i="67"/>
  <c r="I18" s="1"/>
  <c r="B101" i="49"/>
  <c r="J19" i="67"/>
  <c r="B102" i="49"/>
  <c r="J20" i="67"/>
  <c r="B103" i="49"/>
  <c r="J21" i="67"/>
  <c r="I21" s="1"/>
  <c r="B104" i="49"/>
  <c r="J22" i="67"/>
  <c r="I22" s="1"/>
  <c r="B105" i="49"/>
  <c r="J23" i="67"/>
  <c r="B106" i="49"/>
  <c r="J24" i="67"/>
  <c r="I24"/>
  <c r="B107" i="49"/>
  <c r="J25" i="67"/>
  <c r="I25" s="1"/>
  <c r="B108" i="49"/>
  <c r="J26" i="67"/>
  <c r="B109" i="49"/>
  <c r="J27" i="67"/>
  <c r="I27"/>
  <c r="B110" i="49"/>
  <c r="J28" i="67"/>
  <c r="I28" s="1"/>
  <c r="B111" i="49"/>
  <c r="J29" i="67"/>
  <c r="I29"/>
  <c r="B112" i="49"/>
  <c r="J30" i="67"/>
  <c r="I30" s="1"/>
  <c r="F64" i="49"/>
  <c r="G64"/>
  <c r="H64"/>
  <c r="I64"/>
  <c r="J64"/>
  <c r="K64"/>
  <c r="L64"/>
  <c r="M64"/>
  <c r="N64"/>
  <c r="O64"/>
  <c r="P64"/>
  <c r="Q64"/>
  <c r="R64"/>
  <c r="S64"/>
  <c r="T64"/>
  <c r="U64"/>
  <c r="C65"/>
  <c r="L9" i="54"/>
  <c r="D65" i="49"/>
  <c r="N9" i="54"/>
  <c r="E65" i="49"/>
  <c r="P9" i="54"/>
  <c r="F65" i="49"/>
  <c r="G65"/>
  <c r="H65"/>
  <c r="I65"/>
  <c r="J65"/>
  <c r="K65"/>
  <c r="L65"/>
  <c r="M65"/>
  <c r="N65"/>
  <c r="O65"/>
  <c r="P65"/>
  <c r="Q65"/>
  <c r="R65"/>
  <c r="S65"/>
  <c r="T65"/>
  <c r="U65"/>
  <c r="C66"/>
  <c r="L10" i="54"/>
  <c r="D66" i="49"/>
  <c r="N10" i="54"/>
  <c r="E66" i="49"/>
  <c r="P10" i="54"/>
  <c r="F66" i="49"/>
  <c r="G66"/>
  <c r="H66"/>
  <c r="I66"/>
  <c r="J66"/>
  <c r="K66"/>
  <c r="L66"/>
  <c r="M66"/>
  <c r="N66"/>
  <c r="O66"/>
  <c r="P66"/>
  <c r="Q66"/>
  <c r="R66"/>
  <c r="S66"/>
  <c r="T66"/>
  <c r="U66"/>
  <c r="C67"/>
  <c r="L11" i="54"/>
  <c r="D67" i="49"/>
  <c r="E67"/>
  <c r="P11" i="54"/>
  <c r="F67" i="49"/>
  <c r="G67"/>
  <c r="H67"/>
  <c r="I67"/>
  <c r="J67"/>
  <c r="K67"/>
  <c r="L67"/>
  <c r="M67"/>
  <c r="N67"/>
  <c r="O67"/>
  <c r="P67"/>
  <c r="Q67"/>
  <c r="R67"/>
  <c r="S67"/>
  <c r="T67"/>
  <c r="U67"/>
  <c r="C68"/>
  <c r="L12" i="54"/>
  <c r="D68" i="49"/>
  <c r="N12" i="54"/>
  <c r="E68" i="49"/>
  <c r="F68"/>
  <c r="G68"/>
  <c r="H68"/>
  <c r="I68"/>
  <c r="J68"/>
  <c r="K68"/>
  <c r="L68"/>
  <c r="M68"/>
  <c r="N68"/>
  <c r="O68"/>
  <c r="P68"/>
  <c r="Q68"/>
  <c r="R68"/>
  <c r="S68"/>
  <c r="T68"/>
  <c r="U68"/>
  <c r="C69"/>
  <c r="L13" i="54"/>
  <c r="D69" i="49"/>
  <c r="N13" i="54"/>
  <c r="E69" i="49"/>
  <c r="P13" i="54"/>
  <c r="F69" i="49"/>
  <c r="G69"/>
  <c r="H69"/>
  <c r="I69"/>
  <c r="J69"/>
  <c r="K69"/>
  <c r="L69"/>
  <c r="M69"/>
  <c r="N69"/>
  <c r="O69"/>
  <c r="P69"/>
  <c r="Q69"/>
  <c r="R69"/>
  <c r="S69"/>
  <c r="T69"/>
  <c r="U69"/>
  <c r="C70"/>
  <c r="L14" i="54"/>
  <c r="D70" i="49"/>
  <c r="E70"/>
  <c r="P14" i="54"/>
  <c r="F70" i="49"/>
  <c r="G70"/>
  <c r="H70"/>
  <c r="I70"/>
  <c r="J70"/>
  <c r="K70"/>
  <c r="L70"/>
  <c r="M70"/>
  <c r="N70"/>
  <c r="O70"/>
  <c r="P70"/>
  <c r="Q70"/>
  <c r="R70"/>
  <c r="S70"/>
  <c r="T70"/>
  <c r="U70"/>
  <c r="C71"/>
  <c r="L15" i="54"/>
  <c r="D71" i="49"/>
  <c r="N15" i="54"/>
  <c r="E71" i="49"/>
  <c r="F71"/>
  <c r="G71"/>
  <c r="H71"/>
  <c r="I71"/>
  <c r="J71"/>
  <c r="K71"/>
  <c r="L71"/>
  <c r="M71"/>
  <c r="N71"/>
  <c r="O71"/>
  <c r="P71"/>
  <c r="Q71"/>
  <c r="R71"/>
  <c r="S71"/>
  <c r="T71"/>
  <c r="U71"/>
  <c r="C72"/>
  <c r="L16" i="54"/>
  <c r="D72" i="49"/>
  <c r="N16" i="54"/>
  <c r="E72" i="49"/>
  <c r="P16" i="54"/>
  <c r="F72" i="49"/>
  <c r="G72"/>
  <c r="H72"/>
  <c r="I72"/>
  <c r="J72"/>
  <c r="K72"/>
  <c r="L72"/>
  <c r="M72"/>
  <c r="N72"/>
  <c r="O72"/>
  <c r="P72"/>
  <c r="Q72"/>
  <c r="R72"/>
  <c r="S72"/>
  <c r="T72"/>
  <c r="U72"/>
  <c r="C73"/>
  <c r="L17" i="54"/>
  <c r="D73" i="49"/>
  <c r="N17" i="54"/>
  <c r="E73" i="49"/>
  <c r="P17" i="54"/>
  <c r="F73" i="49"/>
  <c r="G73"/>
  <c r="H73"/>
  <c r="I73"/>
  <c r="J73"/>
  <c r="K73"/>
  <c r="L73"/>
  <c r="M73"/>
  <c r="N73"/>
  <c r="O73"/>
  <c r="P73"/>
  <c r="Q73"/>
  <c r="R73"/>
  <c r="S73"/>
  <c r="T73"/>
  <c r="U73"/>
  <c r="C74"/>
  <c r="L18" i="54"/>
  <c r="D74" i="49"/>
  <c r="N18" i="54"/>
  <c r="E74" i="49"/>
  <c r="P18" i="54"/>
  <c r="F74" i="49"/>
  <c r="G74"/>
  <c r="H74"/>
  <c r="I74"/>
  <c r="J74"/>
  <c r="K74"/>
  <c r="L74"/>
  <c r="M74"/>
  <c r="N74"/>
  <c r="O74"/>
  <c r="P74"/>
  <c r="Q74"/>
  <c r="R74"/>
  <c r="S74"/>
  <c r="T74"/>
  <c r="U74"/>
  <c r="C75"/>
  <c r="L19" i="54"/>
  <c r="D75" i="49"/>
  <c r="N19" i="54"/>
  <c r="E75" i="49"/>
  <c r="P19" i="54"/>
  <c r="F75" i="49"/>
  <c r="G75"/>
  <c r="H75"/>
  <c r="I75"/>
  <c r="J75"/>
  <c r="K75"/>
  <c r="L75"/>
  <c r="M75"/>
  <c r="N75"/>
  <c r="O75"/>
  <c r="P75"/>
  <c r="Q75"/>
  <c r="R75"/>
  <c r="S75"/>
  <c r="T75"/>
  <c r="U75"/>
  <c r="C76"/>
  <c r="L20" i="54"/>
  <c r="D76" i="49"/>
  <c r="E76"/>
  <c r="P20" i="54"/>
  <c r="F76" i="49"/>
  <c r="G76"/>
  <c r="H76"/>
  <c r="I76"/>
  <c r="J76"/>
  <c r="K76"/>
  <c r="L76"/>
  <c r="M76"/>
  <c r="N76"/>
  <c r="O76"/>
  <c r="P76"/>
  <c r="Q76"/>
  <c r="R76"/>
  <c r="S76"/>
  <c r="T76"/>
  <c r="U76"/>
  <c r="C77"/>
  <c r="D77"/>
  <c r="N21" i="54"/>
  <c r="E77" i="49"/>
  <c r="P21" i="54"/>
  <c r="F77" i="49"/>
  <c r="G77"/>
  <c r="H77"/>
  <c r="I77"/>
  <c r="J77"/>
  <c r="K77"/>
  <c r="L77"/>
  <c r="M77"/>
  <c r="N77"/>
  <c r="O77"/>
  <c r="P77"/>
  <c r="Q77"/>
  <c r="R77"/>
  <c r="S77"/>
  <c r="T77"/>
  <c r="U77"/>
  <c r="C78"/>
  <c r="L22" i="54"/>
  <c r="D78" i="49"/>
  <c r="N22" i="54"/>
  <c r="E78" i="49"/>
  <c r="P22" i="54"/>
  <c r="F78" i="49"/>
  <c r="G78"/>
  <c r="H78"/>
  <c r="I78"/>
  <c r="J78"/>
  <c r="K78"/>
  <c r="L78"/>
  <c r="M78"/>
  <c r="N78"/>
  <c r="O78"/>
  <c r="P78"/>
  <c r="Q78"/>
  <c r="R78"/>
  <c r="S78"/>
  <c r="T78"/>
  <c r="U78"/>
  <c r="C79"/>
  <c r="L23" i="54"/>
  <c r="D79" i="49"/>
  <c r="N23" i="54"/>
  <c r="E79" i="49"/>
  <c r="P23" i="54"/>
  <c r="F79" i="49"/>
  <c r="G79"/>
  <c r="H79"/>
  <c r="I79"/>
  <c r="J79"/>
  <c r="K79"/>
  <c r="L79"/>
  <c r="M79"/>
  <c r="N79"/>
  <c r="O79"/>
  <c r="P79"/>
  <c r="Q79"/>
  <c r="R79"/>
  <c r="S79"/>
  <c r="T79"/>
  <c r="U79"/>
  <c r="C80"/>
  <c r="L24" i="54"/>
  <c r="D80" i="49"/>
  <c r="N24" i="54"/>
  <c r="E80" i="49"/>
  <c r="P24" i="54"/>
  <c r="F80" i="49"/>
  <c r="G80"/>
  <c r="H80"/>
  <c r="I80"/>
  <c r="J80"/>
  <c r="K80"/>
  <c r="L80"/>
  <c r="M80"/>
  <c r="N80"/>
  <c r="O80"/>
  <c r="P80"/>
  <c r="Q80"/>
  <c r="R80"/>
  <c r="S80"/>
  <c r="T80"/>
  <c r="U80"/>
  <c r="C81"/>
  <c r="L25" i="54"/>
  <c r="D81" i="49"/>
  <c r="N25" i="54"/>
  <c r="E81" i="49"/>
  <c r="P25" i="54"/>
  <c r="F81" i="49"/>
  <c r="G81"/>
  <c r="H81"/>
  <c r="I81"/>
  <c r="J81"/>
  <c r="K81"/>
  <c r="L81"/>
  <c r="M81"/>
  <c r="N81"/>
  <c r="O81"/>
  <c r="P81"/>
  <c r="Q81"/>
  <c r="R81"/>
  <c r="S81"/>
  <c r="T81"/>
  <c r="U81"/>
  <c r="C82"/>
  <c r="L26" i="54"/>
  <c r="D82" i="49"/>
  <c r="N26" i="54"/>
  <c r="E82" i="49"/>
  <c r="P26" i="54"/>
  <c r="F82" i="49"/>
  <c r="G82"/>
  <c r="H82"/>
  <c r="I82"/>
  <c r="J82"/>
  <c r="K82"/>
  <c r="L82"/>
  <c r="M82"/>
  <c r="N82"/>
  <c r="O82"/>
  <c r="P82"/>
  <c r="Q82"/>
  <c r="R82"/>
  <c r="S82"/>
  <c r="T82"/>
  <c r="U82"/>
  <c r="C83"/>
  <c r="L27" i="54"/>
  <c r="D83" i="49"/>
  <c r="E83"/>
  <c r="P27" i="54"/>
  <c r="F83" i="49"/>
  <c r="G83"/>
  <c r="H83"/>
  <c r="I83"/>
  <c r="J83"/>
  <c r="K83"/>
  <c r="L83"/>
  <c r="M83"/>
  <c r="N83"/>
  <c r="O83"/>
  <c r="P83"/>
  <c r="Q83"/>
  <c r="R83"/>
  <c r="S83"/>
  <c r="T83"/>
  <c r="U83"/>
  <c r="C84"/>
  <c r="D84"/>
  <c r="N28" i="54"/>
  <c r="E84" i="49"/>
  <c r="P28" i="54"/>
  <c r="F84" i="49"/>
  <c r="G84"/>
  <c r="H84"/>
  <c r="I84"/>
  <c r="J84"/>
  <c r="K84"/>
  <c r="L84"/>
  <c r="M84"/>
  <c r="N84"/>
  <c r="O84"/>
  <c r="P84"/>
  <c r="Q84"/>
  <c r="R84"/>
  <c r="S84"/>
  <c r="T84"/>
  <c r="U84"/>
  <c r="C85"/>
  <c r="L29" i="54"/>
  <c r="D85" i="49"/>
  <c r="N29" i="54"/>
  <c r="E85" i="49"/>
  <c r="P29" i="54"/>
  <c r="F85" i="49"/>
  <c r="G85"/>
  <c r="H85"/>
  <c r="I85"/>
  <c r="J85"/>
  <c r="K85"/>
  <c r="L85"/>
  <c r="M85"/>
  <c r="N85"/>
  <c r="O85"/>
  <c r="P85"/>
  <c r="Q85"/>
  <c r="R85"/>
  <c r="S85"/>
  <c r="T85"/>
  <c r="U85"/>
  <c r="C86"/>
  <c r="D86"/>
  <c r="N30" i="54"/>
  <c r="E86" i="49"/>
  <c r="P30" i="54"/>
  <c r="F86" i="49"/>
  <c r="G86"/>
  <c r="H86"/>
  <c r="I86"/>
  <c r="J86"/>
  <c r="K86"/>
  <c r="L86"/>
  <c r="M86"/>
  <c r="N86"/>
  <c r="O86"/>
  <c r="P86"/>
  <c r="Q86"/>
  <c r="R86"/>
  <c r="S86"/>
  <c r="T86"/>
  <c r="U86"/>
  <c r="B65"/>
  <c r="J9" i="54"/>
  <c r="B66" i="49"/>
  <c r="J10" i="54"/>
  <c r="I10" s="1"/>
  <c r="B67" i="49"/>
  <c r="J11" i="54"/>
  <c r="B68" i="49"/>
  <c r="J12" i="54"/>
  <c r="I12" s="1"/>
  <c r="B69" i="49"/>
  <c r="J13" i="54"/>
  <c r="B70" i="49"/>
  <c r="J14" i="54"/>
  <c r="I14" s="1"/>
  <c r="B71" i="49"/>
  <c r="J15" i="54"/>
  <c r="B72" i="49"/>
  <c r="J16" i="54"/>
  <c r="B73" i="49"/>
  <c r="J17" i="54"/>
  <c r="I17" s="1"/>
  <c r="B74" i="49"/>
  <c r="J18" i="54"/>
  <c r="I18"/>
  <c r="B75" i="49"/>
  <c r="J19" i="54"/>
  <c r="I19" s="1"/>
  <c r="B76" i="49"/>
  <c r="J20" i="54"/>
  <c r="B77" i="49"/>
  <c r="J21" i="54"/>
  <c r="I21" s="1"/>
  <c r="B78" i="49"/>
  <c r="J22" i="54"/>
  <c r="B79" i="49"/>
  <c r="J23" i="54"/>
  <c r="I23"/>
  <c r="B80" i="49"/>
  <c r="J24" i="54"/>
  <c r="B81" i="49"/>
  <c r="J25" i="54"/>
  <c r="B82" i="49"/>
  <c r="J26" i="54"/>
  <c r="I26" s="1"/>
  <c r="B83" i="49"/>
  <c r="J27" i="54"/>
  <c r="B84" i="49"/>
  <c r="J28" i="54"/>
  <c r="B85" i="49"/>
  <c r="J29" i="54"/>
  <c r="B86" i="49"/>
  <c r="J30" i="54"/>
  <c r="F38" i="49"/>
  <c r="G38"/>
  <c r="H38"/>
  <c r="I38"/>
  <c r="J38"/>
  <c r="K38"/>
  <c r="L38"/>
  <c r="M38"/>
  <c r="N38"/>
  <c r="O38"/>
  <c r="P38"/>
  <c r="Q38"/>
  <c r="R38"/>
  <c r="S38"/>
  <c r="T38"/>
  <c r="U38"/>
  <c r="F39"/>
  <c r="G39"/>
  <c r="H39"/>
  <c r="I39"/>
  <c r="J39"/>
  <c r="K39"/>
  <c r="L39"/>
  <c r="M39"/>
  <c r="N39"/>
  <c r="O39"/>
  <c r="P39"/>
  <c r="Q39"/>
  <c r="R39"/>
  <c r="S39"/>
  <c r="T39"/>
  <c r="U39"/>
  <c r="F40"/>
  <c r="G40"/>
  <c r="H40"/>
  <c r="I40"/>
  <c r="J40"/>
  <c r="K40"/>
  <c r="L40"/>
  <c r="M40"/>
  <c r="N40"/>
  <c r="O40"/>
  <c r="P40"/>
  <c r="Q40"/>
  <c r="R40"/>
  <c r="S40"/>
  <c r="T40"/>
  <c r="U40"/>
  <c r="C41"/>
  <c r="L11" i="66"/>
  <c r="D41" i="49"/>
  <c r="E41"/>
  <c r="P11" i="66"/>
  <c r="F41" i="49"/>
  <c r="G41"/>
  <c r="H41"/>
  <c r="I41"/>
  <c r="J41"/>
  <c r="K41"/>
  <c r="L41"/>
  <c r="M41"/>
  <c r="N41"/>
  <c r="O41"/>
  <c r="P41"/>
  <c r="Q41"/>
  <c r="R41"/>
  <c r="S41"/>
  <c r="T41"/>
  <c r="U41"/>
  <c r="C42"/>
  <c r="D42"/>
  <c r="N12" i="66"/>
  <c r="E42" i="49"/>
  <c r="P12" i="66"/>
  <c r="F42" i="49"/>
  <c r="G42"/>
  <c r="H42"/>
  <c r="I42"/>
  <c r="J42"/>
  <c r="K42"/>
  <c r="L42"/>
  <c r="M42"/>
  <c r="N42"/>
  <c r="O42"/>
  <c r="P42"/>
  <c r="Q42"/>
  <c r="R42"/>
  <c r="S42"/>
  <c r="T42"/>
  <c r="U42"/>
  <c r="C43"/>
  <c r="L13" i="66"/>
  <c r="D43" i="49"/>
  <c r="E43"/>
  <c r="P13" i="66"/>
  <c r="F43" i="49"/>
  <c r="G43"/>
  <c r="H43"/>
  <c r="I43"/>
  <c r="J43"/>
  <c r="K43"/>
  <c r="L43"/>
  <c r="M43"/>
  <c r="N43"/>
  <c r="O43"/>
  <c r="P43"/>
  <c r="Q43"/>
  <c r="R43"/>
  <c r="S43"/>
  <c r="T43"/>
  <c r="U43"/>
  <c r="C44"/>
  <c r="L14" i="66"/>
  <c r="D44" i="49"/>
  <c r="N14" i="66"/>
  <c r="E44" i="49"/>
  <c r="P14" i="66"/>
  <c r="F44" i="49"/>
  <c r="G44"/>
  <c r="H44"/>
  <c r="I44"/>
  <c r="J44"/>
  <c r="K44"/>
  <c r="L44"/>
  <c r="M44"/>
  <c r="N44"/>
  <c r="O44"/>
  <c r="P44"/>
  <c r="Q44"/>
  <c r="R44"/>
  <c r="S44"/>
  <c r="T44"/>
  <c r="U44"/>
  <c r="C45"/>
  <c r="L15" i="66"/>
  <c r="D45" i="49"/>
  <c r="N15" i="66"/>
  <c r="E45" i="49"/>
  <c r="P15" i="66"/>
  <c r="F45" i="49"/>
  <c r="G45"/>
  <c r="H45"/>
  <c r="I45"/>
  <c r="J45"/>
  <c r="K45"/>
  <c r="L45"/>
  <c r="M45"/>
  <c r="N45"/>
  <c r="O45"/>
  <c r="P45"/>
  <c r="Q45"/>
  <c r="R45"/>
  <c r="S45"/>
  <c r="T45"/>
  <c r="U45"/>
  <c r="C46"/>
  <c r="L16" i="66"/>
  <c r="D46" i="49"/>
  <c r="N16" i="66"/>
  <c r="E46" i="49"/>
  <c r="P16" i="66"/>
  <c r="F46" i="49"/>
  <c r="G46"/>
  <c r="H46"/>
  <c r="I46"/>
  <c r="J46"/>
  <c r="K46"/>
  <c r="L46"/>
  <c r="M46"/>
  <c r="N46"/>
  <c r="O46"/>
  <c r="P46"/>
  <c r="Q46"/>
  <c r="R46"/>
  <c r="S46"/>
  <c r="T46"/>
  <c r="U46"/>
  <c r="C47"/>
  <c r="L17" i="66"/>
  <c r="D47" i="49"/>
  <c r="N17" i="66"/>
  <c r="E47" i="49"/>
  <c r="P17" i="66"/>
  <c r="F47" i="49"/>
  <c r="G47"/>
  <c r="H47"/>
  <c r="I47"/>
  <c r="J47"/>
  <c r="K47"/>
  <c r="L47"/>
  <c r="M47"/>
  <c r="N47"/>
  <c r="O47"/>
  <c r="P47"/>
  <c r="Q47"/>
  <c r="R47"/>
  <c r="S47"/>
  <c r="T47"/>
  <c r="U47"/>
  <c r="F48"/>
  <c r="G48"/>
  <c r="H48"/>
  <c r="I48"/>
  <c r="J48"/>
  <c r="K48"/>
  <c r="L48"/>
  <c r="M48"/>
  <c r="N48"/>
  <c r="O48"/>
  <c r="P48"/>
  <c r="Q48"/>
  <c r="R48"/>
  <c r="S48"/>
  <c r="T48"/>
  <c r="U48"/>
  <c r="C49"/>
  <c r="E13" i="77"/>
  <c r="D49" i="49"/>
  <c r="F13" i="77"/>
  <c r="E49" i="49"/>
  <c r="F49"/>
  <c r="G49"/>
  <c r="H49"/>
  <c r="I49"/>
  <c r="J49"/>
  <c r="K49"/>
  <c r="L49"/>
  <c r="M49"/>
  <c r="N49"/>
  <c r="O49"/>
  <c r="P49"/>
  <c r="Q49"/>
  <c r="R49"/>
  <c r="S49"/>
  <c r="T49"/>
  <c r="U49"/>
  <c r="C50"/>
  <c r="L20" i="66"/>
  <c r="D50" i="49"/>
  <c r="N20" i="66"/>
  <c r="E50" i="49"/>
  <c r="P20" i="66"/>
  <c r="F50" i="49"/>
  <c r="G50"/>
  <c r="H50"/>
  <c r="I50"/>
  <c r="J50"/>
  <c r="K50"/>
  <c r="L50"/>
  <c r="M50"/>
  <c r="N50"/>
  <c r="O50"/>
  <c r="P50"/>
  <c r="Q50"/>
  <c r="R50"/>
  <c r="S50"/>
  <c r="T50"/>
  <c r="U50"/>
  <c r="C51"/>
  <c r="L21" i="66"/>
  <c r="D51" i="49"/>
  <c r="E51"/>
  <c r="P21" i="66"/>
  <c r="F51" i="49"/>
  <c r="G51"/>
  <c r="H51"/>
  <c r="I51"/>
  <c r="J51"/>
  <c r="K51"/>
  <c r="L51"/>
  <c r="M51"/>
  <c r="N51"/>
  <c r="O51"/>
  <c r="P51"/>
  <c r="Q51"/>
  <c r="R51"/>
  <c r="S51"/>
  <c r="T51"/>
  <c r="U51"/>
  <c r="C52"/>
  <c r="L22" i="66"/>
  <c r="D52" i="49"/>
  <c r="N22" i="66"/>
  <c r="E52" i="49"/>
  <c r="P22" i="66"/>
  <c r="F52" i="49"/>
  <c r="G52"/>
  <c r="H52"/>
  <c r="I52"/>
  <c r="J52"/>
  <c r="K52"/>
  <c r="L52"/>
  <c r="M52"/>
  <c r="N52"/>
  <c r="O52"/>
  <c r="P52"/>
  <c r="Q52"/>
  <c r="R52"/>
  <c r="S52"/>
  <c r="T52"/>
  <c r="U52"/>
  <c r="F53"/>
  <c r="G53"/>
  <c r="H53"/>
  <c r="I53"/>
  <c r="J53"/>
  <c r="K53"/>
  <c r="L53"/>
  <c r="M53"/>
  <c r="N53"/>
  <c r="O53"/>
  <c r="P53"/>
  <c r="Q53"/>
  <c r="R53"/>
  <c r="S53"/>
  <c r="T53"/>
  <c r="U53"/>
  <c r="C54"/>
  <c r="L24" i="66"/>
  <c r="D54" i="49"/>
  <c r="N24" i="66"/>
  <c r="E54" i="49"/>
  <c r="P24" i="66"/>
  <c r="F54" i="49"/>
  <c r="G54"/>
  <c r="H54"/>
  <c r="I54"/>
  <c r="J54"/>
  <c r="K54"/>
  <c r="L54"/>
  <c r="M54"/>
  <c r="N54"/>
  <c r="O54"/>
  <c r="P54"/>
  <c r="Q54"/>
  <c r="R54"/>
  <c r="S54"/>
  <c r="T54"/>
  <c r="U54"/>
  <c r="C55"/>
  <c r="L25" i="66"/>
  <c r="D55" i="49"/>
  <c r="N25" i="66"/>
  <c r="E55" i="49"/>
  <c r="P25" i="66"/>
  <c r="F55" i="49"/>
  <c r="G55"/>
  <c r="H55"/>
  <c r="I55"/>
  <c r="J55"/>
  <c r="K55"/>
  <c r="L55"/>
  <c r="M55"/>
  <c r="N55"/>
  <c r="O55"/>
  <c r="P55"/>
  <c r="Q55"/>
  <c r="R55"/>
  <c r="S55"/>
  <c r="T55"/>
  <c r="U55"/>
  <c r="C56"/>
  <c r="L26" i="66"/>
  <c r="D56" i="49"/>
  <c r="N26" i="66"/>
  <c r="E56" i="49"/>
  <c r="P26" i="66"/>
  <c r="F56" i="49"/>
  <c r="G56"/>
  <c r="H56"/>
  <c r="I56"/>
  <c r="J56"/>
  <c r="K56"/>
  <c r="L56"/>
  <c r="M56"/>
  <c r="N56"/>
  <c r="O56"/>
  <c r="P56"/>
  <c r="Q56"/>
  <c r="R56"/>
  <c r="S56"/>
  <c r="T56"/>
  <c r="U56"/>
  <c r="C57"/>
  <c r="L27" i="66"/>
  <c r="D57" i="49"/>
  <c r="N27" i="66"/>
  <c r="E57" i="49"/>
  <c r="P27" i="66"/>
  <c r="F57" i="49"/>
  <c r="G57"/>
  <c r="H57"/>
  <c r="I57"/>
  <c r="J57"/>
  <c r="K57"/>
  <c r="L57"/>
  <c r="M57"/>
  <c r="N57"/>
  <c r="O57"/>
  <c r="P57"/>
  <c r="Q57"/>
  <c r="R57"/>
  <c r="S57"/>
  <c r="T57"/>
  <c r="U57"/>
  <c r="C58"/>
  <c r="L28" i="66"/>
  <c r="D58" i="49"/>
  <c r="N28" i="66"/>
  <c r="E58" i="49"/>
  <c r="P28" i="66"/>
  <c r="F58" i="49"/>
  <c r="G58"/>
  <c r="H58"/>
  <c r="I58"/>
  <c r="J58"/>
  <c r="K58"/>
  <c r="L58"/>
  <c r="M58"/>
  <c r="N58"/>
  <c r="O58"/>
  <c r="P58"/>
  <c r="Q58"/>
  <c r="R58"/>
  <c r="S58"/>
  <c r="T58"/>
  <c r="U58"/>
  <c r="C59"/>
  <c r="L29" i="66"/>
  <c r="D59" i="49"/>
  <c r="N29" i="66"/>
  <c r="E59" i="49"/>
  <c r="P29" i="66"/>
  <c r="F59" i="49"/>
  <c r="G59"/>
  <c r="H59"/>
  <c r="I59"/>
  <c r="J59"/>
  <c r="K59"/>
  <c r="L59"/>
  <c r="M59"/>
  <c r="N59"/>
  <c r="O59"/>
  <c r="P59"/>
  <c r="Q59"/>
  <c r="R59"/>
  <c r="S59"/>
  <c r="T59"/>
  <c r="U59"/>
  <c r="C60"/>
  <c r="L30" i="66"/>
  <c r="D60" i="49"/>
  <c r="N30" i="66"/>
  <c r="E60" i="49"/>
  <c r="P30" i="66"/>
  <c r="F60" i="49"/>
  <c r="G60"/>
  <c r="H60"/>
  <c r="I60"/>
  <c r="J60"/>
  <c r="K60"/>
  <c r="L60"/>
  <c r="M60"/>
  <c r="N60"/>
  <c r="O60"/>
  <c r="P60"/>
  <c r="Q60"/>
  <c r="R60"/>
  <c r="S60"/>
  <c r="T60"/>
  <c r="U60"/>
  <c r="B41"/>
  <c r="J11" i="66"/>
  <c r="B42" i="49"/>
  <c r="J12" i="66"/>
  <c r="B43" i="49"/>
  <c r="J13" i="66"/>
  <c r="B44" i="49"/>
  <c r="B45"/>
  <c r="J15" i="66"/>
  <c r="B46" i="49"/>
  <c r="J16" i="66"/>
  <c r="B47" i="49"/>
  <c r="J17" i="66"/>
  <c r="I17"/>
  <c r="B49" i="49"/>
  <c r="D13" i="77"/>
  <c r="B50" i="49"/>
  <c r="J20" i="66"/>
  <c r="I20" s="1"/>
  <c r="B51" i="49"/>
  <c r="J21" i="66"/>
  <c r="B52" i="49"/>
  <c r="J22" i="66"/>
  <c r="B54" i="49"/>
  <c r="J24" i="66"/>
  <c r="B55" i="49"/>
  <c r="J25" i="66"/>
  <c r="B56" i="49"/>
  <c r="B57"/>
  <c r="J27" i="66"/>
  <c r="B58" i="49"/>
  <c r="J28" i="66"/>
  <c r="B59" i="49"/>
  <c r="J29" i="66"/>
  <c r="B60" i="49"/>
  <c r="P11" i="67"/>
  <c r="P20"/>
  <c r="I20" s="1"/>
  <c r="P28"/>
  <c r="E34" i="49"/>
  <c r="P30" i="86"/>
  <c r="D34" i="49"/>
  <c r="N30" i="86"/>
  <c r="C34" i="49"/>
  <c r="L30" i="86"/>
  <c r="B34" i="49"/>
  <c r="J30" i="86"/>
  <c r="E33" i="49"/>
  <c r="P29" i="86"/>
  <c r="D33" i="49"/>
  <c r="N29" i="86"/>
  <c r="C33" i="49"/>
  <c r="L29" i="86"/>
  <c r="B33" i="49"/>
  <c r="J29" i="86"/>
  <c r="E32" i="49"/>
  <c r="P28" i="86"/>
  <c r="D32" i="49"/>
  <c r="N28" i="86"/>
  <c r="C32" i="49"/>
  <c r="L28" i="86"/>
  <c r="B32" i="49"/>
  <c r="J28" i="86"/>
  <c r="E31" i="49"/>
  <c r="P27" i="86"/>
  <c r="D31" i="49"/>
  <c r="N27" i="86"/>
  <c r="C31" i="49"/>
  <c r="L27" i="86"/>
  <c r="B31" i="49"/>
  <c r="J27" i="86"/>
  <c r="E30" i="49"/>
  <c r="P26" i="86"/>
  <c r="D30" i="49"/>
  <c r="N26" i="86"/>
  <c r="C30" i="49"/>
  <c r="L26" i="86"/>
  <c r="B30" i="49"/>
  <c r="J26" i="86"/>
  <c r="E29" i="49"/>
  <c r="P25" i="86"/>
  <c r="D29" i="49"/>
  <c r="N25" i="86"/>
  <c r="C29" i="49"/>
  <c r="L25" i="86"/>
  <c r="B29" i="49"/>
  <c r="J25" i="86"/>
  <c r="E28" i="49"/>
  <c r="P24" i="86"/>
  <c r="D28" i="49"/>
  <c r="N24" i="86"/>
  <c r="C28" i="49"/>
  <c r="L24" i="86"/>
  <c r="B28" i="49"/>
  <c r="J24" i="86"/>
  <c r="E19" i="49"/>
  <c r="P15" i="86"/>
  <c r="E18" i="49"/>
  <c r="P14" i="86"/>
  <c r="E17" i="49"/>
  <c r="P13" i="86"/>
  <c r="E16" i="49"/>
  <c r="P12" i="86"/>
  <c r="E15" i="49"/>
  <c r="P11" i="86"/>
  <c r="D19" i="49"/>
  <c r="N15" i="86"/>
  <c r="D18" i="49"/>
  <c r="N14" i="86"/>
  <c r="D17" i="49"/>
  <c r="N13" i="86"/>
  <c r="D16" i="49"/>
  <c r="N12" i="86"/>
  <c r="D15" i="49"/>
  <c r="N11" i="86"/>
  <c r="C19" i="49"/>
  <c r="L15" i="86"/>
  <c r="C18" i="49"/>
  <c r="L14" i="86"/>
  <c r="C17" i="49"/>
  <c r="L13" i="86"/>
  <c r="C16" i="49"/>
  <c r="L12" i="86"/>
  <c r="C15" i="49"/>
  <c r="L11" i="86"/>
  <c r="B19" i="49"/>
  <c r="J15" i="86"/>
  <c r="B18" i="49"/>
  <c r="J14" i="86"/>
  <c r="I14" s="1"/>
  <c r="B17" i="49"/>
  <c r="J13" i="86"/>
  <c r="B16" i="49"/>
  <c r="J12" i="86"/>
  <c r="B15" i="49"/>
  <c r="J11" i="86"/>
  <c r="E26" i="49"/>
  <c r="P22" i="86"/>
  <c r="D26" i="49"/>
  <c r="N22" i="86"/>
  <c r="C26" i="49"/>
  <c r="L22" i="86"/>
  <c r="B26" i="49"/>
  <c r="J22" i="86"/>
  <c r="E25" i="49"/>
  <c r="P21" i="86"/>
  <c r="D25" i="49"/>
  <c r="N21" i="86"/>
  <c r="C25" i="49"/>
  <c r="L21" i="86"/>
  <c r="B25" i="49"/>
  <c r="J21" i="86"/>
  <c r="E24" i="49"/>
  <c r="P20" i="86"/>
  <c r="D24" i="49"/>
  <c r="N20" i="86"/>
  <c r="C24" i="49"/>
  <c r="L20" i="86"/>
  <c r="B24" i="49"/>
  <c r="J20" i="86"/>
  <c r="E23" i="49"/>
  <c r="G13" i="41"/>
  <c r="D23" i="49"/>
  <c r="F13" i="41"/>
  <c r="C23" i="49"/>
  <c r="E13" i="41"/>
  <c r="B23" i="49"/>
  <c r="J19" i="86"/>
  <c r="E21" i="49"/>
  <c r="P17" i="86"/>
  <c r="D21" i="49"/>
  <c r="N17" i="86"/>
  <c r="C21" i="49"/>
  <c r="L17" i="86"/>
  <c r="B21" i="49"/>
  <c r="J17" i="86"/>
  <c r="E20" i="49"/>
  <c r="P16" i="86"/>
  <c r="D20" i="49"/>
  <c r="N16" i="86"/>
  <c r="C20" i="49"/>
  <c r="L16" i="86"/>
  <c r="B20" i="49"/>
  <c r="J16" i="86"/>
  <c r="G12" i="49"/>
  <c r="I12"/>
  <c r="J12"/>
  <c r="L12"/>
  <c r="M12"/>
  <c r="N12"/>
  <c r="O12"/>
  <c r="P12"/>
  <c r="Q12"/>
  <c r="R12"/>
  <c r="S12"/>
  <c r="T12"/>
  <c r="U12"/>
  <c r="F13"/>
  <c r="G13"/>
  <c r="H13"/>
  <c r="I13"/>
  <c r="J13"/>
  <c r="L13"/>
  <c r="M13"/>
  <c r="N13"/>
  <c r="O13"/>
  <c r="P13"/>
  <c r="Q13"/>
  <c r="R13"/>
  <c r="S13"/>
  <c r="T13"/>
  <c r="U13"/>
  <c r="F14"/>
  <c r="G14"/>
  <c r="H14"/>
  <c r="I14"/>
  <c r="J14"/>
  <c r="K14"/>
  <c r="L14"/>
  <c r="M14"/>
  <c r="N14"/>
  <c r="O14"/>
  <c r="P14"/>
  <c r="Q14"/>
  <c r="R14"/>
  <c r="S14"/>
  <c r="T14"/>
  <c r="U14"/>
  <c r="G15"/>
  <c r="H15"/>
  <c r="I15"/>
  <c r="J15"/>
  <c r="K15"/>
  <c r="L15"/>
  <c r="M15"/>
  <c r="N15"/>
  <c r="O15"/>
  <c r="P15"/>
  <c r="Q15"/>
  <c r="R15"/>
  <c r="S15"/>
  <c r="T15"/>
  <c r="U15"/>
  <c r="H16"/>
  <c r="I16"/>
  <c r="J16"/>
  <c r="L16"/>
  <c r="M16"/>
  <c r="N16"/>
  <c r="O16"/>
  <c r="P16"/>
  <c r="Q16"/>
  <c r="R16"/>
  <c r="S16"/>
  <c r="T16"/>
  <c r="U16"/>
  <c r="F17"/>
  <c r="G17"/>
  <c r="H17"/>
  <c r="I17"/>
  <c r="J17"/>
  <c r="L17"/>
  <c r="M17"/>
  <c r="N17"/>
  <c r="O17"/>
  <c r="P17"/>
  <c r="Q17"/>
  <c r="R17"/>
  <c r="S17"/>
  <c r="T17"/>
  <c r="U17"/>
  <c r="F18"/>
  <c r="G18"/>
  <c r="H18"/>
  <c r="I18"/>
  <c r="J18"/>
  <c r="K18"/>
  <c r="M18"/>
  <c r="N18"/>
  <c r="O18"/>
  <c r="Q18"/>
  <c r="R18"/>
  <c r="S18"/>
  <c r="T18"/>
  <c r="U18"/>
  <c r="G19"/>
  <c r="H19"/>
  <c r="I19"/>
  <c r="J19"/>
  <c r="L19"/>
  <c r="M19"/>
  <c r="N19"/>
  <c r="O19"/>
  <c r="Q19"/>
  <c r="R19"/>
  <c r="S19"/>
  <c r="T19"/>
  <c r="U19"/>
  <c r="G20"/>
  <c r="H20"/>
  <c r="I20"/>
  <c r="J20"/>
  <c r="K20"/>
  <c r="L20"/>
  <c r="M20"/>
  <c r="N20"/>
  <c r="O20"/>
  <c r="P20"/>
  <c r="Q20"/>
  <c r="R20"/>
  <c r="S20"/>
  <c r="T20"/>
  <c r="U20"/>
  <c r="G21"/>
  <c r="H21"/>
  <c r="I21"/>
  <c r="J21"/>
  <c r="L21"/>
  <c r="M21"/>
  <c r="N21"/>
  <c r="O21"/>
  <c r="P21"/>
  <c r="Q21"/>
  <c r="R21"/>
  <c r="S21"/>
  <c r="T21"/>
  <c r="U21"/>
  <c r="G22"/>
  <c r="H22"/>
  <c r="I22"/>
  <c r="J22"/>
  <c r="L22"/>
  <c r="M22"/>
  <c r="N22"/>
  <c r="O22"/>
  <c r="P22"/>
  <c r="Q22"/>
  <c r="R22"/>
  <c r="S22"/>
  <c r="T22"/>
  <c r="U22"/>
  <c r="F23"/>
  <c r="G23"/>
  <c r="H23"/>
  <c r="I23"/>
  <c r="J23"/>
  <c r="L23"/>
  <c r="M23"/>
  <c r="N23"/>
  <c r="O23"/>
  <c r="P23"/>
  <c r="Q23"/>
  <c r="R23"/>
  <c r="S23"/>
  <c r="T23"/>
  <c r="U23"/>
  <c r="F24"/>
  <c r="G24"/>
  <c r="I24"/>
  <c r="J24"/>
  <c r="L24"/>
  <c r="M24"/>
  <c r="N24"/>
  <c r="O24"/>
  <c r="P24"/>
  <c r="Q24"/>
  <c r="R24"/>
  <c r="S24"/>
  <c r="T24"/>
  <c r="U24"/>
  <c r="F25"/>
  <c r="G25"/>
  <c r="H25"/>
  <c r="I25"/>
  <c r="J25"/>
  <c r="L25"/>
  <c r="M25"/>
  <c r="N25"/>
  <c r="O25"/>
  <c r="P25"/>
  <c r="Q25"/>
  <c r="R25"/>
  <c r="S25"/>
  <c r="T25"/>
  <c r="U25"/>
  <c r="G26"/>
  <c r="H26"/>
  <c r="I26"/>
  <c r="J26"/>
  <c r="K26"/>
  <c r="L26"/>
  <c r="M26"/>
  <c r="N26"/>
  <c r="O26"/>
  <c r="P26"/>
  <c r="Q26"/>
  <c r="R26"/>
  <c r="S26"/>
  <c r="T26"/>
  <c r="U26"/>
  <c r="G27"/>
  <c r="I27"/>
  <c r="J27"/>
  <c r="L27"/>
  <c r="M27"/>
  <c r="N27"/>
  <c r="O27"/>
  <c r="P27"/>
  <c r="Q27"/>
  <c r="R27"/>
  <c r="S27"/>
  <c r="T27"/>
  <c r="U27"/>
  <c r="F28"/>
  <c r="G28"/>
  <c r="H28"/>
  <c r="I28"/>
  <c r="J28"/>
  <c r="L28"/>
  <c r="M28"/>
  <c r="N28"/>
  <c r="O28"/>
  <c r="P28"/>
  <c r="Q28"/>
  <c r="R28"/>
  <c r="S28"/>
  <c r="T28"/>
  <c r="U28"/>
  <c r="F29"/>
  <c r="G29"/>
  <c r="H29"/>
  <c r="I29"/>
  <c r="J29"/>
  <c r="L29"/>
  <c r="M29"/>
  <c r="N29"/>
  <c r="O29"/>
  <c r="P29"/>
  <c r="Q29"/>
  <c r="R29"/>
  <c r="S29"/>
  <c r="T29"/>
  <c r="U29"/>
  <c r="G30"/>
  <c r="H30"/>
  <c r="I30"/>
  <c r="J30"/>
  <c r="K30"/>
  <c r="L30"/>
  <c r="M30"/>
  <c r="N30"/>
  <c r="O30"/>
  <c r="P30"/>
  <c r="Q30"/>
  <c r="R30"/>
  <c r="S30"/>
  <c r="T30"/>
  <c r="U30"/>
  <c r="G31"/>
  <c r="H31"/>
  <c r="I31"/>
  <c r="J31"/>
  <c r="L31"/>
  <c r="M31"/>
  <c r="N31"/>
  <c r="O31"/>
  <c r="P31"/>
  <c r="Q31"/>
  <c r="R31"/>
  <c r="S31"/>
  <c r="T31"/>
  <c r="U31"/>
  <c r="G32"/>
  <c r="H32"/>
  <c r="I32"/>
  <c r="J32"/>
  <c r="K32"/>
  <c r="L32"/>
  <c r="M32"/>
  <c r="N32"/>
  <c r="O32"/>
  <c r="P32"/>
  <c r="Q32"/>
  <c r="R32"/>
  <c r="S32"/>
  <c r="T32"/>
  <c r="U32"/>
  <c r="F33"/>
  <c r="G33"/>
  <c r="H33"/>
  <c r="I33"/>
  <c r="J33"/>
  <c r="L33"/>
  <c r="M33"/>
  <c r="N33"/>
  <c r="O33"/>
  <c r="P33"/>
  <c r="Q33"/>
  <c r="R33"/>
  <c r="S33"/>
  <c r="T33"/>
  <c r="U33"/>
  <c r="G34"/>
  <c r="H34"/>
  <c r="I34"/>
  <c r="J34"/>
  <c r="K34"/>
  <c r="L34"/>
  <c r="M34"/>
  <c r="N34"/>
  <c r="O34"/>
  <c r="P34"/>
  <c r="Q34"/>
  <c r="R34"/>
  <c r="S34"/>
  <c r="T34"/>
  <c r="U34"/>
  <c r="M11" i="35"/>
  <c r="P9" i="68"/>
  <c r="P14"/>
  <c r="P21"/>
  <c r="P24"/>
  <c r="N9"/>
  <c r="N12"/>
  <c r="N13"/>
  <c r="I13"/>
  <c r="N23"/>
  <c r="N24"/>
  <c r="N25"/>
  <c r="L12"/>
  <c r="L15"/>
  <c r="L18"/>
  <c r="I18" s="1"/>
  <c r="J10"/>
  <c r="J14"/>
  <c r="I14"/>
  <c r="J17"/>
  <c r="I17"/>
  <c r="J24"/>
  <c r="J28"/>
  <c r="I28" s="1"/>
  <c r="N8"/>
  <c r="P12" i="54"/>
  <c r="P15"/>
  <c r="N11"/>
  <c r="N14"/>
  <c r="N20"/>
  <c r="I20" s="1"/>
  <c r="N27"/>
  <c r="L21"/>
  <c r="L28"/>
  <c r="I28" s="1"/>
  <c r="L30"/>
  <c r="J8"/>
  <c r="N9" i="66"/>
  <c r="N11"/>
  <c r="N13"/>
  <c r="N21"/>
  <c r="I21" s="1"/>
  <c r="L10"/>
  <c r="L12"/>
  <c r="J14"/>
  <c r="J26"/>
  <c r="J30"/>
  <c r="C40" i="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F14" i="77"/>
  <c r="P23" i="70"/>
  <c r="G9" i="39"/>
  <c r="F146" i="49"/>
  <c r="F153"/>
  <c r="F148"/>
  <c r="F155"/>
  <c r="B155"/>
  <c r="J21" i="97"/>
  <c r="I21" s="1"/>
  <c r="B164" i="49"/>
  <c r="J30" i="97"/>
  <c r="C163" i="49"/>
  <c r="L29" i="97"/>
  <c r="B156" i="49"/>
  <c r="J22" i="97"/>
  <c r="F163" i="49"/>
  <c r="B163"/>
  <c r="J29" i="97"/>
  <c r="I29"/>
  <c r="F162" i="49"/>
  <c r="F150"/>
  <c r="B150"/>
  <c r="J16" i="97"/>
  <c r="B147" i="49"/>
  <c r="J13" i="97"/>
  <c r="I13" s="1"/>
  <c r="F147" i="49"/>
  <c r="C151"/>
  <c r="L17" i="97"/>
  <c r="F151" i="49"/>
  <c r="D144"/>
  <c r="N10" i="97"/>
  <c r="F144" i="49"/>
  <c r="B154"/>
  <c r="J20" i="97"/>
  <c r="I20" s="1"/>
  <c r="F154" i="49"/>
  <c r="F152"/>
  <c r="B152"/>
  <c r="J18" i="97"/>
  <c r="I18"/>
  <c r="B149" i="49"/>
  <c r="J15" i="97"/>
  <c r="I15" s="1"/>
  <c r="F149" i="49"/>
  <c r="B160"/>
  <c r="J26" i="97"/>
  <c r="F157" i="49"/>
  <c r="C160"/>
  <c r="L26" i="97"/>
  <c r="C158" i="49"/>
  <c r="L24" i="97"/>
  <c r="I24"/>
  <c r="C156" i="49"/>
  <c r="L22" i="97"/>
  <c r="I22" s="1"/>
  <c r="B162" i="49"/>
  <c r="J28" i="97"/>
  <c r="B146" i="49"/>
  <c r="J12" i="97"/>
  <c r="I12"/>
  <c r="L15" i="71"/>
  <c r="L14"/>
  <c r="J12"/>
  <c r="N26"/>
  <c r="J24"/>
  <c r="J16"/>
  <c r="I16" s="1"/>
  <c r="P8" i="54"/>
  <c r="P8" i="71"/>
  <c r="J9" i="66"/>
  <c r="D9" i="77"/>
  <c r="AC5" i="49"/>
  <c r="V5"/>
  <c r="V3"/>
  <c r="T6"/>
  <c r="T8"/>
  <c r="M5"/>
  <c r="M7" i="35"/>
  <c r="E4" i="49"/>
  <c r="J8" i="35"/>
  <c r="E3" i="49"/>
  <c r="J7" i="35"/>
  <c r="F164" i="49"/>
  <c r="B148"/>
  <c r="J14" i="97"/>
  <c r="I14"/>
  <c r="F158" i="49"/>
  <c r="F160"/>
  <c r="B142"/>
  <c r="J8" i="97"/>
  <c r="I8" s="1"/>
  <c r="F142" i="49"/>
  <c r="F143"/>
  <c r="B143"/>
  <c r="J9" i="97"/>
  <c r="F161" i="49"/>
  <c r="B161"/>
  <c r="J27" i="97"/>
  <c r="F145" i="49"/>
  <c r="B145"/>
  <c r="J11" i="97"/>
  <c r="I11"/>
  <c r="F156" i="49"/>
  <c r="F159"/>
  <c r="B159"/>
  <c r="J25" i="97"/>
  <c r="J21" i="71"/>
  <c r="I21"/>
  <c r="N10"/>
  <c r="J22"/>
  <c r="J25"/>
  <c r="F3" i="49"/>
  <c r="P7" i="35"/>
  <c r="D11" i="87"/>
  <c r="C11" s="1"/>
  <c r="B11" s="1"/>
  <c r="J10" i="71"/>
  <c r="E9" i="87"/>
  <c r="E14"/>
  <c r="G14" i="39"/>
  <c r="D10" i="87"/>
  <c r="I12" i="98"/>
  <c r="I11"/>
  <c r="I26" i="67"/>
  <c r="N19" i="66"/>
  <c r="L9"/>
  <c r="F9" i="39"/>
  <c r="P8" i="66"/>
  <c r="E14" i="77"/>
  <c r="N18" i="66"/>
  <c r="N10"/>
  <c r="L19"/>
  <c r="P10" i="86"/>
  <c r="P23" i="66"/>
  <c r="F10" i="87"/>
  <c r="E11" i="39"/>
  <c r="L8" i="67"/>
  <c r="F12" i="87"/>
  <c r="N18" i="71"/>
  <c r="D12" i="87"/>
  <c r="C12" s="1"/>
  <c r="B12" s="1"/>
  <c r="J18" i="71"/>
  <c r="P18"/>
  <c r="L18" i="49"/>
  <c r="G16"/>
  <c r="K12"/>
  <c r="H24"/>
  <c r="K27"/>
  <c r="J9" i="86"/>
  <c r="J10"/>
  <c r="P9"/>
  <c r="B215" i="49"/>
  <c r="J29" i="70"/>
  <c r="C216" i="49"/>
  <c r="L30" i="70"/>
  <c r="F210" i="49"/>
  <c r="D197"/>
  <c r="N11" i="70"/>
  <c r="E195" i="49"/>
  <c r="B196"/>
  <c r="B209"/>
  <c r="D212"/>
  <c r="N26" i="70"/>
  <c r="B212" i="49"/>
  <c r="J26" i="70"/>
  <c r="B205" i="49"/>
  <c r="D13" i="76"/>
  <c r="F202" i="49"/>
  <c r="C212"/>
  <c r="L26" i="70"/>
  <c r="D201" i="49"/>
  <c r="N15" i="70"/>
  <c r="B194" i="49"/>
  <c r="D13" i="39"/>
  <c r="D215" i="49"/>
  <c r="N29" i="70"/>
  <c r="C210" i="49"/>
  <c r="L24" i="70"/>
  <c r="C196" i="49"/>
  <c r="L10" i="70"/>
  <c r="C215" i="49"/>
  <c r="L29" i="70"/>
  <c r="E213" i="49"/>
  <c r="P27" i="70"/>
  <c r="B199" i="49"/>
  <c r="J13" i="70"/>
  <c r="C207" i="49"/>
  <c r="L21" i="70"/>
  <c r="E204" i="49"/>
  <c r="F195"/>
  <c r="E216"/>
  <c r="P30" i="70"/>
  <c r="E200" i="49"/>
  <c r="P14" i="70"/>
  <c r="B214" i="49"/>
  <c r="J28" i="70"/>
  <c r="E212" i="49"/>
  <c r="P26" i="70"/>
  <c r="E196" i="49"/>
  <c r="G11" i="76"/>
  <c r="D216" i="49"/>
  <c r="N30" i="70"/>
  <c r="E208" i="49"/>
  <c r="P22" i="70"/>
  <c r="F198" i="49"/>
  <c r="D200"/>
  <c r="N14" i="70"/>
  <c r="E197" i="49"/>
  <c r="P11" i="70"/>
  <c r="N23"/>
  <c r="B208" i="49"/>
  <c r="J22" i="70"/>
  <c r="I22" s="1"/>
  <c r="B200" i="49"/>
  <c r="J14" i="70"/>
  <c r="E214" i="49"/>
  <c r="P28" i="70"/>
  <c r="E210" i="49"/>
  <c r="P24" i="70"/>
  <c r="E202" i="49"/>
  <c r="P16" i="70"/>
  <c r="E198" i="49"/>
  <c r="P12" i="70"/>
  <c r="P8"/>
  <c r="C206" i="49"/>
  <c r="L20" i="70"/>
  <c r="C203" i="49"/>
  <c r="L17" i="70"/>
  <c r="I17" s="1"/>
  <c r="C195" i="49"/>
  <c r="E10" i="76"/>
  <c r="D204" i="49"/>
  <c r="L18" i="70"/>
  <c r="B207" i="49"/>
  <c r="J21" i="70"/>
  <c r="D210" i="49"/>
  <c r="N24" i="70"/>
  <c r="D205" i="49"/>
  <c r="D202"/>
  <c r="N16" i="70"/>
  <c r="D198" i="49"/>
  <c r="N12" i="70"/>
  <c r="E201" i="49"/>
  <c r="P15" i="70"/>
  <c r="B202" i="49"/>
  <c r="J16" i="70"/>
  <c r="B198" i="49"/>
  <c r="J12" i="70"/>
  <c r="C214" i="49"/>
  <c r="L28" i="70"/>
  <c r="C209" i="49"/>
  <c r="E14" i="76"/>
  <c r="C205" i="49"/>
  <c r="C199"/>
  <c r="L13" i="70"/>
  <c r="D196" i="49"/>
  <c r="F11" i="76"/>
  <c r="P10" i="70"/>
  <c r="J19"/>
  <c r="I22" i="71"/>
  <c r="I11"/>
  <c r="I16" i="97"/>
  <c r="L9" i="86"/>
  <c r="I9"/>
  <c r="E10" i="41"/>
  <c r="I25" i="71"/>
  <c r="I30" i="97"/>
  <c r="L8" i="54"/>
  <c r="E12" i="39"/>
  <c r="L8" i="68"/>
  <c r="L18" i="66"/>
  <c r="E12" i="77"/>
  <c r="F14" i="41"/>
  <c r="N23" i="86"/>
  <c r="I10" i="98"/>
  <c r="F13" i="39"/>
  <c r="N8" i="70"/>
  <c r="I13" i="71"/>
  <c r="F9" i="87"/>
  <c r="F14" i="39"/>
  <c r="I26" i="66"/>
  <c r="I24" i="68"/>
  <c r="I24" i="66"/>
  <c r="E14" i="41"/>
  <c r="I12" i="71"/>
  <c r="N8" i="54"/>
  <c r="I10" i="68"/>
  <c r="I16" i="54"/>
  <c r="F11" i="39"/>
  <c r="N8" i="67"/>
  <c r="I24" i="98"/>
  <c r="I20"/>
  <c r="I13"/>
  <c r="N10" i="70"/>
  <c r="J10" i="66"/>
  <c r="J8"/>
  <c r="I25" i="68"/>
  <c r="I30"/>
  <c r="P10" i="71"/>
  <c r="I30" i="98"/>
  <c r="I14"/>
  <c r="D14" i="77"/>
  <c r="J23" i="66"/>
  <c r="I23"/>
  <c r="P9"/>
  <c r="I9"/>
  <c r="G10" i="77"/>
  <c r="E9" i="39"/>
  <c r="L8" i="66"/>
  <c r="E9" i="77"/>
  <c r="P18" i="70"/>
  <c r="G12" i="76"/>
  <c r="J8" i="67"/>
  <c r="D11" i="39"/>
  <c r="P8" i="67"/>
  <c r="G11" i="39"/>
  <c r="P19" i="70"/>
  <c r="G13" i="76"/>
  <c r="E10" i="87"/>
  <c r="L9" i="71"/>
  <c r="I9" s="1"/>
  <c r="L8"/>
  <c r="E14" i="39"/>
  <c r="P19" i="86"/>
  <c r="I25" i="66"/>
  <c r="D14" i="76"/>
  <c r="J23" i="70"/>
  <c r="D10" i="76"/>
  <c r="J9" i="70"/>
  <c r="I29"/>
  <c r="N19" i="71"/>
  <c r="F13" i="87"/>
  <c r="L18" i="71"/>
  <c r="I18"/>
  <c r="E12" i="87"/>
  <c r="I25" i="97"/>
  <c r="I28"/>
  <c r="I28" i="66"/>
  <c r="G13" i="77"/>
  <c r="P19" i="66"/>
  <c r="I9" i="67"/>
  <c r="N18" i="86"/>
  <c r="F12" i="41"/>
  <c r="I20" i="71"/>
  <c r="I24"/>
  <c r="I27" i="97"/>
  <c r="I26"/>
  <c r="I19" i="67"/>
  <c r="I11" i="68"/>
  <c r="J10" i="70"/>
  <c r="I10" s="1"/>
  <c r="D11" i="76"/>
  <c r="C11" s="1"/>
  <c r="B11" s="1"/>
  <c r="E11" i="87"/>
  <c r="L10" i="71"/>
  <c r="I10" s="1"/>
  <c r="N8" i="66"/>
  <c r="P10"/>
  <c r="I10"/>
  <c r="J8" i="70"/>
  <c r="F9" i="76"/>
  <c r="J19" i="71"/>
  <c r="I9" i="97"/>
  <c r="P8" i="68"/>
  <c r="I20"/>
  <c r="I27" i="66"/>
  <c r="J19"/>
  <c r="I19"/>
  <c r="I16"/>
  <c r="I12"/>
  <c r="I9" i="54"/>
  <c r="I17" i="67"/>
  <c r="D12" i="39"/>
  <c r="J8" i="68"/>
  <c r="N9" i="70"/>
  <c r="D14" i="39"/>
  <c r="C14" s="1"/>
  <c r="B14" s="1"/>
  <c r="D9" i="87"/>
  <c r="G14"/>
  <c r="C14" s="1"/>
  <c r="B14" s="1"/>
  <c r="P23" i="71"/>
  <c r="I23"/>
  <c r="E13" i="87"/>
  <c r="L19" i="71"/>
  <c r="I19" s="1"/>
  <c r="D9" i="76"/>
  <c r="N8" i="71"/>
  <c r="J18" i="66"/>
  <c r="I18"/>
  <c r="I9" i="68"/>
  <c r="I29" i="66"/>
  <c r="I22"/>
  <c r="I15"/>
  <c r="I11"/>
  <c r="I29" i="54"/>
  <c r="I13" i="67"/>
  <c r="I17" i="97"/>
  <c r="I13" i="66"/>
  <c r="I30"/>
  <c r="I25" i="54"/>
  <c r="J23" i="86"/>
  <c r="P23"/>
  <c r="N10"/>
  <c r="N8"/>
  <c r="I27" i="54"/>
  <c r="I14" i="67"/>
  <c r="I12" i="68"/>
  <c r="I10" i="97"/>
  <c r="I22" i="54"/>
  <c r="I16" i="67"/>
  <c r="I30" i="54"/>
  <c r="I24"/>
  <c r="I13"/>
  <c r="I11"/>
  <c r="I23" i="67"/>
  <c r="G13" i="39"/>
  <c r="L19" i="86"/>
  <c r="L10"/>
  <c r="I28" i="70"/>
  <c r="F203" i="49"/>
  <c r="L9" i="70"/>
  <c r="I12"/>
  <c r="I21"/>
  <c r="I26"/>
  <c r="G10" i="76"/>
  <c r="P9" i="70"/>
  <c r="I9"/>
  <c r="F215" i="49"/>
  <c r="E11" i="76"/>
  <c r="I13" i="70"/>
  <c r="B211" i="49"/>
  <c r="J25" i="70"/>
  <c r="I25"/>
  <c r="C200" i="49"/>
  <c r="L14" i="70"/>
  <c r="I14" s="1"/>
  <c r="B206" i="49"/>
  <c r="J20" i="70"/>
  <c r="I20"/>
  <c r="F207" i="49"/>
  <c r="F216"/>
  <c r="F213"/>
  <c r="B201"/>
  <c r="J15" i="70"/>
  <c r="I15"/>
  <c r="F209" i="49"/>
  <c r="F197"/>
  <c r="F208"/>
  <c r="F214"/>
  <c r="C213"/>
  <c r="L27" i="70"/>
  <c r="I27" s="1"/>
  <c r="N19"/>
  <c r="F13" i="76"/>
  <c r="F199" i="49"/>
  <c r="L19" i="70"/>
  <c r="E13" i="76"/>
  <c r="C13" s="1"/>
  <c r="B13" s="1"/>
  <c r="C194" i="49"/>
  <c r="F12" i="76"/>
  <c r="N18" i="70"/>
  <c r="F212" i="49"/>
  <c r="F205"/>
  <c r="L23" i="70"/>
  <c r="I23" s="1"/>
  <c r="F196" i="49"/>
  <c r="B204"/>
  <c r="I19" i="70"/>
  <c r="I8" i="66"/>
  <c r="I8" i="71"/>
  <c r="I8" i="67"/>
  <c r="F206" i="49"/>
  <c r="J18" i="70"/>
  <c r="I18"/>
  <c r="D12" i="76"/>
  <c r="C12"/>
  <c r="B12" s="1"/>
  <c r="L8" i="70"/>
  <c r="I8" s="1"/>
  <c r="E9" i="76"/>
  <c r="E13" i="39"/>
  <c r="C13"/>
  <c r="B13" s="1"/>
  <c r="F211" i="49"/>
  <c r="F204"/>
  <c r="F200"/>
  <c r="F194"/>
  <c r="F201"/>
  <c r="I8" i="54"/>
  <c r="I16" i="70"/>
  <c r="I11"/>
  <c r="I28" i="98"/>
  <c r="I14" i="66"/>
  <c r="I16" i="98"/>
  <c r="I24" i="70"/>
  <c r="C11" i="39"/>
  <c r="B11" s="1"/>
  <c r="C10"/>
  <c r="B10" s="1"/>
  <c r="C12"/>
  <c r="B12" s="1"/>
  <c r="C9"/>
  <c r="B9" s="1"/>
  <c r="I8" i="68"/>
  <c r="I30" i="70"/>
  <c r="I15" i="54"/>
  <c r="I13" i="86"/>
  <c r="I21" i="68"/>
  <c r="I16" i="86"/>
  <c r="I21"/>
  <c r="I11"/>
  <c r="I25"/>
  <c r="I27"/>
  <c r="I29"/>
  <c r="I15" i="68"/>
  <c r="I14" i="71"/>
  <c r="I26"/>
  <c r="I10" i="86"/>
  <c r="I17"/>
  <c r="I20"/>
  <c r="I22"/>
  <c r="I15"/>
  <c r="I24"/>
  <c r="I26"/>
  <c r="I28"/>
  <c r="I30"/>
  <c r="I23"/>
  <c r="I15" i="71"/>
  <c r="G12" i="77"/>
  <c r="B5" i="49"/>
  <c r="D9" i="35"/>
  <c r="I18" i="86"/>
  <c r="I12"/>
  <c r="D13" i="41"/>
  <c r="C13" s="1"/>
  <c r="B13" s="1"/>
  <c r="J8" i="86"/>
  <c r="P8"/>
  <c r="I8" s="1"/>
  <c r="N19"/>
  <c r="I19"/>
  <c r="L8"/>
  <c r="D12" i="41"/>
  <c r="AB12" i="35"/>
  <c r="J12"/>
  <c r="Y12"/>
  <c r="M12"/>
  <c r="V12"/>
  <c r="P12"/>
  <c r="D12"/>
  <c r="G12"/>
  <c r="S12"/>
  <c r="C9" i="87"/>
  <c r="B9"/>
  <c r="C10"/>
  <c r="B10"/>
  <c r="C9" i="76"/>
  <c r="B9"/>
  <c r="C10"/>
  <c r="B10"/>
  <c r="C14"/>
  <c r="B14"/>
  <c r="C12" i="77"/>
  <c r="B12"/>
  <c r="C9"/>
  <c r="B9"/>
  <c r="C13"/>
  <c r="B13"/>
  <c r="C14"/>
  <c r="B14"/>
  <c r="C12" i="41"/>
  <c r="B12"/>
  <c r="C14"/>
  <c r="B14"/>
</calcChain>
</file>

<file path=xl/sharedStrings.xml><?xml version="1.0" encoding="utf-8"?>
<sst xmlns="http://schemas.openxmlformats.org/spreadsheetml/2006/main" count="1435" uniqueCount="256">
  <si>
    <t>Charts</t>
  </si>
  <si>
    <t>1. Percentages are rounded and may not add to 100.</t>
  </si>
  <si>
    <t>Overall effectiveness</t>
  </si>
  <si>
    <t>Outstanding</t>
  </si>
  <si>
    <t>Good</t>
  </si>
  <si>
    <t>Satisfactory</t>
  </si>
  <si>
    <t>Inadequate</t>
  </si>
  <si>
    <t>Total</t>
  </si>
  <si>
    <t>Full inspections</t>
  </si>
  <si>
    <t>Re-inspections</t>
  </si>
  <si>
    <t>Focused monitoring visits</t>
  </si>
  <si>
    <t>Re-inspection monitoring visits</t>
  </si>
  <si>
    <t>Partial re-inspections</t>
  </si>
  <si>
    <t>All learning and skills</t>
  </si>
  <si>
    <t>All colleges</t>
  </si>
  <si>
    <r>
      <t>All colleges</t>
    </r>
    <r>
      <rPr>
        <b/>
        <vertAlign val="superscript"/>
        <sz val="8"/>
        <rFont val="Tahoma"/>
        <family val="2"/>
      </rPr>
      <t>1</t>
    </r>
  </si>
  <si>
    <t>© Crown copyright</t>
  </si>
  <si>
    <t>http://www.nationalarchives.gov.uk/doc/open-government-licence/</t>
  </si>
  <si>
    <t>To view this licence, visit:</t>
  </si>
  <si>
    <t>1 March 2010</t>
  </si>
  <si>
    <t>1 April 2010</t>
  </si>
  <si>
    <t>1 May 2010</t>
  </si>
  <si>
    <t>1 June 2010</t>
  </si>
  <si>
    <t>1 July 2010</t>
  </si>
  <si>
    <t>1 August 2010</t>
  </si>
  <si>
    <t>31 January 2010</t>
  </si>
  <si>
    <t>31 December 2009</t>
  </si>
  <si>
    <t>30 November 2009</t>
  </si>
  <si>
    <t>31 October 2009</t>
  </si>
  <si>
    <t>30 September 2009</t>
  </si>
  <si>
    <t>28 February 2010</t>
  </si>
  <si>
    <t>31 March 2010</t>
  </si>
  <si>
    <t>30 April 2010</t>
  </si>
  <si>
    <t>31 May 2010</t>
  </si>
  <si>
    <t>30 June 2010</t>
  </si>
  <si>
    <t>31 July 2010</t>
  </si>
  <si>
    <t>31 August 2010</t>
  </si>
  <si>
    <t>A. Outcomes for learners</t>
  </si>
  <si>
    <t>A1. How well do learners achieve and enjoy their learning</t>
  </si>
  <si>
    <t>A1.a) How well do learners attain their learning goals</t>
  </si>
  <si>
    <t>A1.b) How well do learners progress?</t>
  </si>
  <si>
    <t>A2. How well do learners improve their economic and social well-being through learning and development?</t>
  </si>
  <si>
    <t>A3. How safe do learners feel?</t>
  </si>
  <si>
    <t>A4. Are learners able to make informed choices about their own health and well being?*</t>
  </si>
  <si>
    <t>A5. How well do learners make a positive contribution to the community?*</t>
  </si>
  <si>
    <t>B. Quality of provision</t>
  </si>
  <si>
    <t>B1. How effectively do teaching, training and assessment support learning and development?</t>
  </si>
  <si>
    <t>B2. How effectively does the provision meet the needs and interests of users?</t>
  </si>
  <si>
    <t>B3. How well do partnerships with schools, employers, community groups and others lead to benefits for learners?</t>
  </si>
  <si>
    <t>B4. How effective are the care, guidance and support learners receive in helping them to achieve?</t>
  </si>
  <si>
    <t>C. Leadership and management</t>
  </si>
  <si>
    <t>C1. How effectively do leaders and managers raise expectations and promote ambition throughout the organisation?</t>
  </si>
  <si>
    <t>C2. How effectively do governors and supervisory bodies provide leadership, direction and challenge?*</t>
  </si>
  <si>
    <t>C3. Safeguarding</t>
  </si>
  <si>
    <t>C4. Equality and diversity</t>
  </si>
  <si>
    <t>C5. How effectively does the provider engage with users to support and promote improvement?</t>
  </si>
  <si>
    <t>C6. How effectively does self-assessment improve the quality of the provision and outcomes for learners?</t>
  </si>
  <si>
    <t>C7. How efficiently and effectively does the provider use its available resources to secure value for money?</t>
  </si>
  <si>
    <t>Type of provider</t>
  </si>
  <si>
    <t>Date of inspection</t>
  </si>
  <si>
    <t>Judgement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</si>
  <si>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</si>
  <si>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</si>
  <si>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</si>
  <si>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</si>
  <si>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Inspection activity</t>
  </si>
  <si>
    <t>Contents</t>
  </si>
  <si>
    <t>Number of providers</t>
  </si>
  <si>
    <t>Select period:</t>
  </si>
  <si>
    <t>Month1</t>
  </si>
  <si>
    <t>Month2</t>
  </si>
  <si>
    <t>Month3</t>
  </si>
  <si>
    <t>Table1</t>
  </si>
  <si>
    <t>Quarter</t>
  </si>
  <si>
    <t>1 September 2009</t>
  </si>
  <si>
    <t>1 October 2009</t>
  </si>
  <si>
    <t>1 November 2009</t>
  </si>
  <si>
    <t>1 December 2009</t>
  </si>
  <si>
    <t>1 February 2010</t>
  </si>
  <si>
    <t>1 January 2010</t>
  </si>
  <si>
    <t>Provider name</t>
  </si>
  <si>
    <t>All L&amp;S</t>
  </si>
  <si>
    <t>ACL</t>
  </si>
  <si>
    <t>Prison</t>
  </si>
  <si>
    <t>Probation</t>
  </si>
  <si>
    <t>Number</t>
  </si>
  <si>
    <t>Prison and young offender institutions</t>
  </si>
  <si>
    <t>URN</t>
  </si>
  <si>
    <t xml:space="preserve">All adult and community learning </t>
  </si>
  <si>
    <t>Learning and skills inspections and outcomes</t>
  </si>
  <si>
    <t>Tables</t>
  </si>
  <si>
    <t>Next Step</t>
  </si>
  <si>
    <t>Source: Ofsted inspections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</si>
  <si>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</si>
  <si>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</si>
  <si>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</si>
  <si>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</si>
  <si>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</si>
  <si>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</si>
  <si>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</si>
  <si>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</si>
  <si>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</si>
  <si>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</si>
  <si>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</si>
  <si>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</si>
  <si>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enquiries@ofsted.gov.uk</t>
  </si>
  <si>
    <t>Press enquiries:</t>
  </si>
  <si>
    <t>Link to official statistics release web page:</t>
  </si>
  <si>
    <t>Publication medium:</t>
  </si>
  <si>
    <t>Publication frequency:</t>
  </si>
  <si>
    <t>Matthew Coffey</t>
  </si>
  <si>
    <t>pressenquiries@ofsted.gov.uk</t>
  </si>
  <si>
    <t>Ofsted website</t>
  </si>
  <si>
    <t>Quarterly</t>
  </si>
  <si>
    <t>Education, children's services and skills</t>
  </si>
  <si>
    <t>Office for Standards in Education, Children's Services and Skills (Ofsted)
125 Kingsway
London
WC2B 6SE</t>
  </si>
  <si>
    <t>1. Includes general further education college/tertiary college, sixth form college, specialist further education college and independent specialist college.</t>
  </si>
  <si>
    <t>Total number inspected</t>
  </si>
  <si>
    <t xml:space="preserve">     A1. How well do learners achieve and enjoy their learning</t>
  </si>
  <si>
    <t xml:space="preserve">          A1.a) How well do learners attain their learning goals</t>
  </si>
  <si>
    <t xml:space="preserve">          A1.b) How well do learners progress?</t>
  </si>
  <si>
    <t xml:space="preserve">     A2. How well do learners improve their economic and social well-being through learning 
     and development?</t>
  </si>
  <si>
    <t xml:space="preserve">     A3. How safe do learners feel?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</si>
  <si>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3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</si>
  <si>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3</t>
    </r>
  </si>
  <si>
    <t xml:space="preserve">     B1. How effectively do teaching, training and assessment support learning and 
     development?</t>
  </si>
  <si>
    <t xml:space="preserve">     B2. How effectively does the provision meet the needs and interests of users?</t>
  </si>
  <si>
    <t xml:space="preserve">     B3. How well do partnerships with schools, employers, community groups and others 
     lead to benefits for learners?</t>
  </si>
  <si>
    <t xml:space="preserve">     B4. How effective are the care, guidance and support learners receive in helping them 
     to achieve?</t>
  </si>
  <si>
    <t xml:space="preserve">     C1. How effectively do leaders and managers raise expectations and promote ambition 
     throughout the organisation?</t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</si>
  <si>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3</t>
    </r>
  </si>
  <si>
    <t xml:space="preserve">    C3. How effectively does the provider promote the safeguarding of learners?</t>
  </si>
  <si>
    <t>C4. How effectively does the provider actively promote equality and diversity,
tackle discrimination and narrow the achievement gap?</t>
  </si>
  <si>
    <t xml:space="preserve">     C5. How effectively does the provider engage with users to support and promote 
     improvement?</t>
  </si>
  <si>
    <t xml:space="preserve">     C6. How effectively does self-assessment improve the quality of the provision and 
     outcomes for learners?</t>
  </si>
  <si>
    <t xml:space="preserve">     C7. How efficiently and effectively does the provider use its available resources to 
     secure value for money?</t>
  </si>
  <si>
    <t>3. Where applicable to the type of provision.</t>
  </si>
  <si>
    <t>Table2 All learning and skills</t>
  </si>
  <si>
    <t>1. Includes specialist further education college.</t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</si>
  <si>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2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</si>
  <si>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2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</si>
  <si>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2</t>
    </r>
  </si>
  <si>
    <t>2. Where applicable to the type of provision.</t>
  </si>
  <si>
    <t>Table2a all colleges</t>
  </si>
  <si>
    <t>Table2b GFEC/TC</t>
  </si>
  <si>
    <t>Table2c SFC</t>
  </si>
  <si>
    <t>Table2d ISC</t>
  </si>
  <si>
    <t>1. Figures represent the number of providers.</t>
  </si>
  <si>
    <t>2. Figures represent the number of providers.</t>
  </si>
  <si>
    <t>Full/short unannounced prison inspections</t>
  </si>
  <si>
    <t>Capacity to improve</t>
  </si>
  <si>
    <t>Outcomes for learners</t>
  </si>
  <si>
    <t>Quality of provision</t>
  </si>
  <si>
    <t>Leadership and management</t>
  </si>
  <si>
    <t xml:space="preserve">Cross tabulation all L&amp;S </t>
  </si>
  <si>
    <t>Cross tabulation all colleges</t>
  </si>
  <si>
    <t>Cross tabulation all WBLs</t>
  </si>
  <si>
    <t>Cross tabulation all ACLs</t>
  </si>
  <si>
    <t>Jo Parkman</t>
  </si>
  <si>
    <t>3. Includes general further education college/tertiary college, sixth form college, specialist further education college and independent specialist college.</t>
  </si>
  <si>
    <t>2. GFEC/TC: general further education college/tertiary college; SFC: sixth form college; ISC: independent specialist college; ILP: independent learning provider (includes employer providers); ACL: adult and community learning provider; YOI: young offender institution.</t>
  </si>
  <si>
    <t>All independent learning providers</t>
  </si>
  <si>
    <t>2. Includes employer providers</t>
  </si>
  <si>
    <t>HEI</t>
  </si>
  <si>
    <t>ILP</t>
  </si>
  <si>
    <t>DaDa</t>
  </si>
  <si>
    <t>Table2e HEI</t>
  </si>
  <si>
    <t>Table2f DaDa</t>
  </si>
  <si>
    <t>Table2g ILP</t>
  </si>
  <si>
    <t>Table2h ACL</t>
  </si>
  <si>
    <t>Table2i NextStep</t>
  </si>
  <si>
    <t>Table2j Prison</t>
  </si>
  <si>
    <t>Table2k Probation</t>
  </si>
  <si>
    <r>
      <t>Further education in higher education institutions</t>
    </r>
    <r>
      <rPr>
        <b/>
        <vertAlign val="superscript"/>
        <sz val="8"/>
        <rFont val="Tahoma"/>
        <family val="2"/>
      </rPr>
      <t>3</t>
    </r>
  </si>
  <si>
    <r>
      <t>Independent learning provider</t>
    </r>
    <r>
      <rPr>
        <b/>
        <vertAlign val="superscript"/>
        <sz val="8"/>
        <rFont val="Tahoma"/>
        <family val="2"/>
      </rPr>
      <t>4</t>
    </r>
  </si>
  <si>
    <t>4. Includes employer provision.</t>
  </si>
  <si>
    <t xml:space="preserve">3. Inspection of further education provision only not providers as a whole. </t>
  </si>
  <si>
    <t>1. Does not include inspections of the Dance and Drama Awards scheme or further education in higher education institute inspections.</t>
  </si>
  <si>
    <t>Inspection judgements relate to the further education provision only not providers as a whole</t>
  </si>
  <si>
    <t>Inspection judgements relate to the provision of the Dance and Drama Awards scheme only and not providers as a whole</t>
  </si>
  <si>
    <t>1 January 2012 and 31 March 2012</t>
  </si>
  <si>
    <t>January 2012</t>
  </si>
  <si>
    <t>February 2012</t>
  </si>
  <si>
    <t>March 2012</t>
  </si>
  <si>
    <t>Birmingham Rathbone Society</t>
  </si>
  <si>
    <t>Smart Training and Recruitment Limited</t>
  </si>
  <si>
    <t>Knowsley Community College</t>
  </si>
  <si>
    <t>RW Rechere and Associates Ltd</t>
  </si>
  <si>
    <t>Macclesfield College</t>
  </si>
  <si>
    <t>Lambeth College</t>
  </si>
  <si>
    <t>City of Wolverhampton College</t>
  </si>
  <si>
    <t>Independent learning provider</t>
  </si>
  <si>
    <t>General further education college/tertiary college</t>
  </si>
  <si>
    <t>Adult and community learning provider</t>
  </si>
  <si>
    <t>Independent specialist college</t>
  </si>
  <si>
    <t>1. This list only includes inspections where the report was published as at 30 April 2012.</t>
  </si>
  <si>
    <t>Chart 1a: Overall effectiveness of learning and skills providers inspected between 1 September 2011 and 31 March 2012 (provisional)¹ ²</t>
  </si>
  <si>
    <t>1 Sep 2010 - 31 Aug 2011 (210)</t>
  </si>
  <si>
    <t>1 Sep 2009 - 31 Aug 2010 (209)</t>
  </si>
  <si>
    <t>1 Sep 2008 - 31 Aug 2009 (242)</t>
  </si>
  <si>
    <t>1 Sep 2007 - 31 Aug 2008 (221)</t>
  </si>
  <si>
    <r>
      <t>Chart 4a: Overall effectiveness of independent learning providers inspected between 1 September 2007 and 31 March 2012, by academic year</t>
    </r>
    <r>
      <rPr>
        <b/>
        <vertAlign val="superscript"/>
        <sz val="10"/>
        <rFont val="Tahoma"/>
        <family val="2"/>
      </rPr>
      <t>1 2</t>
    </r>
  </si>
  <si>
    <r>
      <t>Chart 4: Overall effectiveness of colleges inspected between 1 September 2005 and 31 March 2012, by academic year</t>
    </r>
    <r>
      <rPr>
        <b/>
        <vertAlign val="superscript"/>
        <sz val="10"/>
        <rFont val="Tahoma"/>
        <family val="2"/>
      </rPr>
      <t>1 2</t>
    </r>
  </si>
  <si>
    <r>
      <t xml:space="preserve">     A4. Are learners able to make informed choices about their own health and well being?</t>
    </r>
    <r>
      <rPr>
        <vertAlign val="superscript"/>
        <sz val="10"/>
        <rFont val="Tahoma"/>
        <family val="2"/>
      </rPr>
      <t>1</t>
    </r>
  </si>
  <si>
    <r>
      <t xml:space="preserve">     A5. How well do learners make a positive contribution to the community?</t>
    </r>
    <r>
      <rPr>
        <vertAlign val="superscript"/>
        <sz val="10"/>
        <rFont val="Tahoma"/>
        <family val="2"/>
      </rPr>
      <t>1</t>
    </r>
  </si>
  <si>
    <r>
      <t xml:space="preserve">     C2. How effectively do governors and supervisory bodies provide leadership, direction 
     and challenge?</t>
    </r>
    <r>
      <rPr>
        <vertAlign val="superscript"/>
        <sz val="10"/>
        <rFont val="Tahoma"/>
        <family val="2"/>
      </rPr>
      <t>1</t>
    </r>
  </si>
  <si>
    <t>1. Where applicable to the type of provision.</t>
  </si>
  <si>
    <t>2. Includes employer providers.</t>
  </si>
  <si>
    <t>3. Does not include dance and drama college inspections or inspections of further education in higher education institutions.</t>
  </si>
  <si>
    <t>2. Provisional.</t>
  </si>
  <si>
    <t>3. Provisional.</t>
  </si>
  <si>
    <t>7 June 2012</t>
  </si>
  <si>
    <t>1 January 2012 to 31 March 2012</t>
  </si>
  <si>
    <t>PROVISIONAL</t>
  </si>
  <si>
    <t>1. Data refer to the number of Dance and Drama Awards Scheme courses inspected, not the number of colleges.</t>
  </si>
  <si>
    <t>2. Inspection of the Dance and Drama Awards scheme only not colleges as a whole. Data refers to the number of courses inspected not the number of colleges.</t>
  </si>
  <si>
    <t xml:space="preserve">2. GFEC/TC: general further education college/tertiary college; SFC: sixth form college; ISC: independent specialist college; HEI: higher education institution; Dada: Dance and Drama Awards Scheme; ILP: independent learning provider (includes employer providers); ACL: adult and community learning provider; YOI: young offender institution. </t>
  </si>
  <si>
    <t>2. GFEC/TC: general further education college/tertiary college; SFC: sixth form college; ISC: independent specialist college.</t>
  </si>
  <si>
    <r>
      <t>All colleges (384)</t>
    </r>
    <r>
      <rPr>
        <vertAlign val="superscript"/>
        <sz val="8"/>
        <rFont val="Tahoma"/>
        <family val="2"/>
      </rPr>
      <t>4</t>
    </r>
  </si>
  <si>
    <t>4. Includes general further education college/tertiary college, sixth form college, specialist further education college and independent specialist college.</t>
  </si>
  <si>
    <t>Chart 5: Most recent overall effectiveness of colleges inspected at 31 March 2012 (provisional)</t>
  </si>
  <si>
    <r>
      <t xml:space="preserve">Chart 5: Most recent overall effectiveness of colleges inspected at 31 March 2012 (provisional) </t>
    </r>
    <r>
      <rPr>
        <b/>
        <vertAlign val="superscript"/>
        <sz val="10"/>
        <rFont val="Tahoma"/>
        <family val="2"/>
      </rPr>
      <t>1 2 3</t>
    </r>
  </si>
  <si>
    <r>
      <t>Table 3: Learning and skills providers judged inadequate between 1 January 2012 and 31 March 2012</t>
    </r>
    <r>
      <rPr>
        <b/>
        <vertAlign val="superscript"/>
        <sz val="10"/>
        <rFont val="Tahoma"/>
        <family val="2"/>
      </rPr>
      <t>1</t>
    </r>
  </si>
  <si>
    <r>
      <t>Chart 4b: Overall effectiveness of adult and community learning providers inspected between 1 September 2007 and 31 March 2012, by academic year</t>
    </r>
    <r>
      <rPr>
        <b/>
        <vertAlign val="superscript"/>
        <sz val="10"/>
        <rFont val="Tahoma"/>
        <family val="2"/>
      </rPr>
      <t xml:space="preserve">1 </t>
    </r>
  </si>
  <si>
    <t>http://www.ofsted.gov.uk/resources/official-statistics-learning-and-skills-inspections-and-outcomes</t>
  </si>
  <si>
    <r>
      <t>Chart 3: Overall effectiveness of learning and skills providers inspected between 1 April 2010 and 31 March 2012, by quarter</t>
    </r>
    <r>
      <rPr>
        <b/>
        <vertAlign val="superscript"/>
        <sz val="10"/>
        <rFont val="Tahoma"/>
        <family val="2"/>
      </rPr>
      <t>1</t>
    </r>
  </si>
  <si>
    <t>Aspin House at Hope Lodge School</t>
  </si>
  <si>
    <t>Table 1: Number of learning and skills providers inspected between 1 January 2012 and 31 March 2012, by provider and inspection type (provisional)</t>
  </si>
  <si>
    <t>Table 2c: Inspection outcomes of sixth form colleges inspected between 1 January 2012 and 31 March 2012 (provisional)</t>
  </si>
  <si>
    <t>Table 2d: Inspection outcomes of independent specialist colleges inspected between 1 January 2012 and 31 March 2012 (provisional)</t>
  </si>
  <si>
    <t>Table 2e: Inspection outcomes of further education in higher education institutes inspected between 1 January 2012 and 31 March 2012 (provisional)</t>
  </si>
  <si>
    <t>Table 3: Learning and skills providers judged inadequate between 1 January 2012 and 31 March 20121</t>
  </si>
  <si>
    <t>Table 2: Inspection outcomes of learning and skills providers inspected between 1 January 2012 and 31 March 2012 (provisional)</t>
  </si>
  <si>
    <t>Table 2a: Inspection outcomes of colleges inspected between 1 January 2012 and 31 March 2012 (provisional)</t>
  </si>
  <si>
    <t>Table 2b: Inspection outcomes of general further education colleges/tertiary colleges inspected between 1 January 2012 and 31 March 2012 (provisional)</t>
  </si>
  <si>
    <t>Table 2f: Inspection outcomes of Dance and Drama Awards Schemes in colleges inspected between 1 January 2012 and 31 March 2012 (provisional)</t>
  </si>
  <si>
    <t>Table 2g: Inspection outcomes of independent learning providers inspected between 1 January 2012 and 31 March 2012 (provisional)</t>
  </si>
  <si>
    <t>Table 2h: Inspection outcomes of adult and community learning providers inspected between 1 January 2012 and 31 March 2012 (provisional)</t>
  </si>
  <si>
    <t>Chart 1a: Overall effectiveness of learning and skills providers inspected between 1 September 2011 and 31 March 2012 (provisional)</t>
  </si>
  <si>
    <t>Chart 2: Key inspection judgements of learning and skills providers inspected between 1 January 2012 and 31 March 2012 (provisional)</t>
  </si>
  <si>
    <t>Chart 1: Overall effectiveness of learning and skills providers inspected between 1 January 2012 and 31 March 2012 (provisional)</t>
  </si>
  <si>
    <t>Chart 2a: Key inspection judgements of colleges inspected between 1 January 2012 and 31 March 2012 (provisional)</t>
  </si>
  <si>
    <t>Chart 2b: Key inspection judgements of independent learning providers inspected between 1 January 2012 and 31 March 2012 (provisional)</t>
  </si>
  <si>
    <t>Chart 2c: Key inspection judgements of adult and community learning providers inspected between 1 January 2012 and 31 March 2012 (provisional)</t>
  </si>
  <si>
    <t>Chart 3: Overall effectiveness of learning and skills providers inspected between 1 April 2010 and 31 March 2012, by quarter</t>
  </si>
  <si>
    <t>Chart 4: Overall effectiveness of colleges inspected between 1 September 2005 and 31 March 2012, by academic year</t>
  </si>
  <si>
    <t>Chart 4a: Overall effectiveness of independent learning providers inspected between 1 September 2007 and 31 March 2012, by academic year</t>
  </si>
  <si>
    <t>Chart 4b: Overall effectiveness of adult and community learning providers inspected between 1 September 2007 and 31 March 2012, by academic year</t>
  </si>
  <si>
    <r>
      <t>Dance and Drama colleges</t>
    </r>
    <r>
      <rPr>
        <b/>
        <vertAlign val="superscript"/>
        <sz val="8"/>
        <rFont val="Tahoma"/>
        <family val="2"/>
      </rPr>
      <t>2</t>
    </r>
  </si>
  <si>
    <t>2. Data include four pilot inspections which grade overall effectiveness, outcomes for learners, teaching and learning and leadership and management.</t>
  </si>
  <si>
    <t>2. Data include two pilot inspections which grade overall effectiveness, outcomes for learners, teaching and learning and leadership and management.</t>
  </si>
  <si>
    <t>1. Data include one pilot inspection which grade overall effectiveness, outcomes for learners, teaching and learning and leadership and management.</t>
  </si>
  <si>
    <t>3. Data include two pilot inspections which grade overall effectiveness, outcomes for learners, teaching and learning and leadership and management.</t>
  </si>
  <si>
    <t>3. Data include one pilot inspection which grades overall effectiveness, outcomes for learners, teaching and learning and leadership and management.</t>
  </si>
  <si>
    <t>2. Data include one pilot inspection which grades overall effectiveness, outcomes for learners, teaching and learning and leadership and management.</t>
  </si>
  <si>
    <t>3. Based on the Education Funding Agency (formerly the Young People’s Learning Agency) and Skills Funding Agency funding information.</t>
  </si>
</sst>
</file>

<file path=xl/styles.xml><?xml version="1.0" encoding="utf-8"?>
<styleSheet xmlns="http://schemas.openxmlformats.org/spreadsheetml/2006/main">
  <numFmts count="1">
    <numFmt numFmtId="165" formatCode="dd/mm/yyyy;@"/>
  </numFmts>
  <fonts count="31"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9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0"/>
      <color indexed="9"/>
      <name val="Tahoma"/>
      <family val="2"/>
    </font>
    <font>
      <sz val="8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vertAlign val="superscript"/>
      <sz val="10"/>
      <name val="Tahoma"/>
      <family val="2"/>
    </font>
    <font>
      <b/>
      <sz val="20"/>
      <color indexed="9"/>
      <name val="Tahoma"/>
      <family val="2"/>
    </font>
    <font>
      <b/>
      <vertAlign val="superscript"/>
      <sz val="10"/>
      <name val="Tahoma"/>
      <family val="2"/>
    </font>
    <font>
      <vertAlign val="superscript"/>
      <sz val="8"/>
      <name val="Tahoma"/>
      <family val="2"/>
    </font>
    <font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20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8" fillId="2" borderId="0" xfId="1" applyFont="1" applyFill="1" applyAlignment="1" applyProtection="1"/>
    <xf numFmtId="49" fontId="0" fillId="2" borderId="0" xfId="0" applyNumberFormat="1" applyFill="1"/>
    <xf numFmtId="0" fontId="8" fillId="2" borderId="0" xfId="1" applyFill="1" applyAlignment="1" applyProtection="1">
      <alignment horizontal="left" vertical="center" wrapText="1"/>
    </xf>
    <xf numFmtId="0" fontId="8" fillId="2" borderId="0" xfId="1" applyFont="1" applyFill="1" applyAlignment="1" applyProtection="1">
      <alignment horizontal="left" vertical="center" wrapText="1"/>
    </xf>
    <xf numFmtId="0" fontId="8" fillId="2" borderId="0" xfId="1" applyFill="1" applyAlignment="1" applyProtection="1">
      <alignment horizontal="left" vertical="center"/>
    </xf>
    <xf numFmtId="0" fontId="8" fillId="2" borderId="0" xfId="1" applyFont="1" applyFill="1" applyBorder="1" applyAlignment="1" applyProtection="1">
      <alignment wrapText="1"/>
    </xf>
    <xf numFmtId="49" fontId="6" fillId="2" borderId="0" xfId="0" applyNumberFormat="1" applyFont="1" applyFill="1"/>
    <xf numFmtId="0" fontId="8" fillId="2" borderId="0" xfId="1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 wrapText="1"/>
      <protection locked="0" hidden="1"/>
    </xf>
    <xf numFmtId="0" fontId="1" fillId="2" borderId="0" xfId="0" applyFont="1" applyFill="1" applyBorder="1" applyAlignment="1" applyProtection="1">
      <alignment horizontal="left" vertical="center" wrapText="1"/>
      <protection locked="0" hidden="1"/>
    </xf>
    <xf numFmtId="0" fontId="3" fillId="2" borderId="0" xfId="0" applyFont="1" applyFill="1" applyAlignment="1" applyProtection="1">
      <alignment vertical="center" wrapText="1"/>
      <protection locked="0" hidden="1"/>
    </xf>
    <xf numFmtId="0" fontId="1" fillId="2" borderId="0" xfId="0" applyFont="1" applyFill="1" applyAlignment="1" applyProtection="1">
      <alignment horizontal="left"/>
      <protection locked="0" hidden="1"/>
    </xf>
    <xf numFmtId="0" fontId="4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1" fillId="2" borderId="0" xfId="0" applyNumberFormat="1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2" borderId="0" xfId="0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165" fontId="0" fillId="2" borderId="0" xfId="0" applyNumberFormat="1" applyFill="1" applyProtection="1"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165" fontId="1" fillId="2" borderId="0" xfId="0" applyNumberFormat="1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5" fillId="2" borderId="0" xfId="0" applyFont="1" applyFill="1" applyProtection="1">
      <protection locked="0" hidden="1"/>
    </xf>
    <xf numFmtId="0" fontId="3" fillId="2" borderId="0" xfId="0" applyNumberFormat="1" applyFont="1" applyFill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5" fillId="2" borderId="1" xfId="0" applyFont="1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2" fillId="2" borderId="0" xfId="0" applyFont="1" applyFill="1" applyProtection="1">
      <protection locked="0" hidden="1"/>
    </xf>
    <xf numFmtId="0" fontId="1" fillId="2" borderId="0" xfId="0" applyFont="1" applyFill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3" xfId="0" applyFont="1" applyFill="1" applyBorder="1" applyAlignment="1" applyProtection="1">
      <alignment horizontal="right"/>
      <protection locked="0"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Protection="1">
      <protection locked="0" hidden="1"/>
    </xf>
    <xf numFmtId="0" fontId="0" fillId="2" borderId="3" xfId="0" applyFill="1" applyBorder="1" applyProtection="1"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horizontal="center" vertical="center"/>
      <protection locked="0" hidden="1"/>
    </xf>
    <xf numFmtId="1" fontId="1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1" fontId="1" fillId="2" borderId="1" xfId="0" applyNumberFormat="1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vertical="center" wrapText="1"/>
      <protection locked="0" hidden="1"/>
    </xf>
    <xf numFmtId="0" fontId="1" fillId="2" borderId="0" xfId="0" applyFont="1" applyFill="1" applyAlignment="1" applyProtection="1">
      <alignment horizontal="left" vertical="center" wrapText="1"/>
      <protection locked="0" hidden="1"/>
    </xf>
    <xf numFmtId="1" fontId="17" fillId="2" borderId="0" xfId="0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3" fontId="6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6" fillId="0" borderId="0" xfId="0" applyNumberFormat="1" applyFont="1" applyFill="1" applyBorder="1" applyAlignment="1">
      <alignment vertical="center"/>
    </xf>
    <xf numFmtId="3" fontId="0" fillId="0" borderId="4" xfId="0" applyNumberFormat="1" applyBorder="1"/>
    <xf numFmtId="3" fontId="0" fillId="2" borderId="0" xfId="0" applyNumberFormat="1" applyFill="1" applyBorder="1" applyProtection="1">
      <protection locked="0" hidden="1"/>
    </xf>
    <xf numFmtId="3" fontId="12" fillId="2" borderId="0" xfId="0" applyNumberFormat="1" applyFont="1" applyFill="1" applyBorder="1" applyProtection="1">
      <protection locked="0" hidden="1"/>
    </xf>
    <xf numFmtId="3" fontId="13" fillId="2" borderId="0" xfId="1" applyNumberFormat="1" applyFont="1" applyFill="1" applyBorder="1" applyAlignment="1" applyProtection="1">
      <protection locked="0" hidden="1"/>
    </xf>
    <xf numFmtId="0" fontId="21" fillId="2" borderId="0" xfId="0" applyFont="1" applyFill="1" applyProtection="1">
      <protection locked="0" hidden="1"/>
    </xf>
    <xf numFmtId="0" fontId="3" fillId="2" borderId="0" xfId="0" applyFont="1" applyFill="1" applyProtection="1">
      <protection locked="0" hidden="1"/>
    </xf>
    <xf numFmtId="0" fontId="0" fillId="2" borderId="0" xfId="0" applyFill="1" applyAlignment="1" applyProtection="1">
      <protection locked="0" hidden="1"/>
    </xf>
    <xf numFmtId="0" fontId="17" fillId="2" borderId="0" xfId="0" applyFont="1" applyFill="1" applyProtection="1">
      <protection locked="0" hidden="1"/>
    </xf>
    <xf numFmtId="0" fontId="20" fillId="2" borderId="0" xfId="0" applyFont="1" applyFill="1" applyProtection="1">
      <protection locked="0" hidden="1"/>
    </xf>
    <xf numFmtId="0" fontId="17" fillId="2" borderId="0" xfId="0" applyFont="1" applyFill="1" applyBorder="1" applyProtection="1">
      <protection locked="0" hidden="1"/>
    </xf>
    <xf numFmtId="0" fontId="19" fillId="2" borderId="0" xfId="0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center"/>
      <protection locked="0" hidden="1"/>
    </xf>
    <xf numFmtId="0" fontId="19" fillId="2" borderId="0" xfId="0" applyFont="1" applyFill="1" applyBorder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18" fillId="2" borderId="0" xfId="0" applyFont="1" applyFill="1" applyBorder="1" applyAlignment="1" applyProtection="1">
      <alignment horizontal="left"/>
      <protection locked="0" hidden="1"/>
    </xf>
    <xf numFmtId="0" fontId="17" fillId="2" borderId="0" xfId="0" applyFont="1" applyFill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left"/>
      <protection locked="0" hidden="1"/>
    </xf>
    <xf numFmtId="0" fontId="14" fillId="2" borderId="0" xfId="0" applyFont="1" applyFill="1" applyBorder="1" applyProtection="1">
      <protection locked="0" hidden="1"/>
    </xf>
    <xf numFmtId="0" fontId="3" fillId="2" borderId="0" xfId="0" applyFont="1" applyFill="1" applyBorder="1" applyAlignment="1" applyProtection="1">
      <alignment wrapText="1"/>
      <protection locked="0" hidden="1"/>
    </xf>
    <xf numFmtId="0" fontId="11" fillId="2" borderId="0" xfId="0" applyFont="1" applyFill="1" applyAlignment="1" applyProtection="1">
      <alignment horizontal="left"/>
      <protection locked="0" hidden="1"/>
    </xf>
    <xf numFmtId="0" fontId="20" fillId="2" borderId="0" xfId="0" applyFont="1" applyFill="1" applyBorder="1" applyProtection="1">
      <protection locked="0" hidden="1"/>
    </xf>
    <xf numFmtId="1" fontId="4" fillId="2" borderId="1" xfId="0" applyNumberFormat="1" applyFont="1" applyFill="1" applyBorder="1" applyAlignment="1" applyProtection="1">
      <alignment horizontal="center"/>
      <protection locked="0" hidden="1"/>
    </xf>
    <xf numFmtId="0" fontId="22" fillId="2" borderId="0" xfId="0" applyFont="1" applyFill="1" applyBorder="1" applyProtection="1">
      <protection locked="0" hidden="1"/>
    </xf>
    <xf numFmtId="0" fontId="23" fillId="2" borderId="0" xfId="0" applyFont="1" applyFill="1" applyBorder="1" applyAlignment="1" applyProtection="1">
      <alignment horizontal="center"/>
      <protection locked="0" hidden="1"/>
    </xf>
    <xf numFmtId="1" fontId="4" fillId="2" borderId="0" xfId="0" applyNumberFormat="1" applyFont="1" applyFill="1" applyBorder="1" applyAlignment="1" applyProtection="1">
      <alignment horizontal="center"/>
      <protection locked="0" hidden="1"/>
    </xf>
    <xf numFmtId="15" fontId="22" fillId="2" borderId="0" xfId="0" applyNumberFormat="1" applyFont="1" applyFill="1" applyBorder="1" applyProtection="1">
      <protection locked="0" hidden="1"/>
    </xf>
    <xf numFmtId="1" fontId="22" fillId="2" borderId="0" xfId="0" applyNumberFormat="1" applyFont="1" applyFill="1" applyBorder="1" applyProtection="1">
      <protection locked="0" hidden="1"/>
    </xf>
    <xf numFmtId="1" fontId="1" fillId="2" borderId="1" xfId="0" applyNumberFormat="1" applyFont="1" applyFill="1" applyBorder="1" applyAlignment="1" applyProtection="1">
      <alignment horizontal="center"/>
      <protection locked="0" hidden="1"/>
    </xf>
    <xf numFmtId="0" fontId="22" fillId="2" borderId="0" xfId="0" applyFont="1" applyFill="1" applyProtection="1">
      <protection locked="0" hidden="1"/>
    </xf>
    <xf numFmtId="1" fontId="19" fillId="2" borderId="0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 applyProtection="1">
      <alignment vertical="center" wrapText="1"/>
      <protection locked="0" hidden="1"/>
    </xf>
    <xf numFmtId="0" fontId="1" fillId="2" borderId="1" xfId="0" applyFont="1" applyFill="1" applyBorder="1" applyAlignment="1" applyProtection="1">
      <alignment horizontal="left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3" fontId="0" fillId="0" borderId="5" xfId="0" applyNumberFormat="1" applyFill="1" applyBorder="1" applyAlignment="1">
      <alignment horizontal="left"/>
    </xf>
    <xf numFmtId="3" fontId="0" fillId="0" borderId="5" xfId="0" applyNumberFormat="1" applyBorder="1"/>
    <xf numFmtId="0" fontId="11" fillId="2" borderId="0" xfId="0" applyFont="1" applyFill="1" applyBorder="1" applyAlignment="1" applyProtection="1">
      <alignment vertical="center"/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Protection="1">
      <protection locked="0" hidden="1"/>
    </xf>
    <xf numFmtId="1" fontId="1" fillId="2" borderId="0" xfId="0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vertical="center"/>
      <protection locked="0" hidden="1"/>
    </xf>
    <xf numFmtId="0" fontId="3" fillId="0" borderId="0" xfId="0" applyFont="1"/>
    <xf numFmtId="0" fontId="1" fillId="2" borderId="3" xfId="0" applyFont="1" applyFill="1" applyBorder="1" applyAlignment="1" applyProtection="1">
      <protection locked="0" hidden="1"/>
    </xf>
    <xf numFmtId="0" fontId="1" fillId="2" borderId="1" xfId="0" applyFont="1" applyFill="1" applyBorder="1" applyAlignment="1" applyProtection="1">
      <protection locked="0" hidden="1"/>
    </xf>
    <xf numFmtId="0" fontId="11" fillId="2" borderId="0" xfId="0" applyFont="1" applyFill="1" applyBorder="1" applyAlignment="1" applyProtection="1">
      <alignment horizontal="right" vertical="center"/>
      <protection locked="0" hidden="1"/>
    </xf>
    <xf numFmtId="0" fontId="8" fillId="2" borderId="0" xfId="1" applyFill="1" applyAlignment="1" applyProtection="1">
      <alignment horizontal="left"/>
    </xf>
    <xf numFmtId="0" fontId="8" fillId="2" borderId="0" xfId="1" applyFill="1" applyAlignment="1" applyProtection="1"/>
    <xf numFmtId="3" fontId="12" fillId="2" borderId="0" xfId="0" applyNumberFormat="1" applyFont="1" applyFill="1" applyBorder="1" applyAlignment="1" applyProtection="1">
      <alignment wrapText="1"/>
      <protection locked="0" hidden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3" fontId="0" fillId="2" borderId="6" xfId="0" applyNumberFormat="1" applyFill="1" applyBorder="1" applyProtection="1">
      <protection locked="0" hidden="1"/>
    </xf>
    <xf numFmtId="3" fontId="0" fillId="2" borderId="7" xfId="0" applyNumberFormat="1" applyFill="1" applyBorder="1" applyProtection="1">
      <protection locked="0" hidden="1"/>
    </xf>
    <xf numFmtId="3" fontId="12" fillId="0" borderId="6" xfId="0" applyNumberFormat="1" applyFont="1" applyBorder="1" applyProtection="1">
      <protection locked="0" hidden="1"/>
    </xf>
    <xf numFmtId="3" fontId="12" fillId="2" borderId="7" xfId="0" applyNumberFormat="1" applyFont="1" applyFill="1" applyBorder="1" applyProtection="1">
      <protection locked="0" hidden="1"/>
    </xf>
    <xf numFmtId="3" fontId="12" fillId="2" borderId="6" xfId="0" applyNumberFormat="1" applyFont="1" applyFill="1" applyBorder="1" applyProtection="1">
      <protection locked="0" hidden="1"/>
    </xf>
    <xf numFmtId="3" fontId="7" fillId="2" borderId="7" xfId="0" applyNumberFormat="1" applyFont="1" applyFill="1" applyBorder="1" applyProtection="1">
      <protection locked="0" hidden="1"/>
    </xf>
    <xf numFmtId="3" fontId="12" fillId="2" borderId="6" xfId="0" applyNumberFormat="1" applyFont="1" applyFill="1" applyBorder="1" applyAlignment="1" applyProtection="1">
      <alignment wrapText="1"/>
      <protection locked="0" hidden="1"/>
    </xf>
    <xf numFmtId="3" fontId="12" fillId="2" borderId="7" xfId="0" applyNumberFormat="1" applyFont="1" applyFill="1" applyBorder="1" applyAlignment="1" applyProtection="1">
      <alignment wrapText="1"/>
      <protection locked="0" hidden="1"/>
    </xf>
    <xf numFmtId="3" fontId="13" fillId="2" borderId="6" xfId="1" applyNumberFormat="1" applyFont="1" applyFill="1" applyBorder="1" applyAlignment="1" applyProtection="1">
      <protection locked="0" hidden="1"/>
    </xf>
    <xf numFmtId="3" fontId="13" fillId="2" borderId="7" xfId="1" applyNumberFormat="1" applyFont="1" applyFill="1" applyBorder="1" applyAlignment="1" applyProtection="1">
      <protection locked="0" hidden="1"/>
    </xf>
    <xf numFmtId="3" fontId="0" fillId="2" borderId="8" xfId="0" applyNumberFormat="1" applyFill="1" applyBorder="1" applyProtection="1">
      <protection locked="0" hidden="1"/>
    </xf>
    <xf numFmtId="3" fontId="0" fillId="2" borderId="9" xfId="0" applyNumberFormat="1" applyFill="1" applyBorder="1" applyProtection="1">
      <protection locked="0" hidden="1"/>
    </xf>
    <xf numFmtId="0" fontId="0" fillId="2" borderId="11" xfId="0" applyFill="1" applyBorder="1"/>
    <xf numFmtId="0" fontId="0" fillId="2" borderId="0" xfId="0" applyFill="1" applyBorder="1"/>
    <xf numFmtId="0" fontId="1" fillId="2" borderId="0" xfId="0" applyFont="1" applyFill="1" applyBorder="1" applyAlignment="1" applyProtection="1">
      <alignment horizontal="left"/>
      <protection locked="0" hidden="1"/>
    </xf>
    <xf numFmtId="0" fontId="13" fillId="0" borderId="10" xfId="1" applyFont="1" applyBorder="1" applyAlignment="1" applyProtection="1">
      <alignment horizontal="left" vertical="center" wrapText="1"/>
    </xf>
    <xf numFmtId="0" fontId="13" fillId="0" borderId="10" xfId="1" applyFont="1" applyFill="1" applyBorder="1" applyAlignment="1" applyProtection="1">
      <alignment horizontal="left" vertical="center" wrapText="1"/>
    </xf>
    <xf numFmtId="1" fontId="4" fillId="2" borderId="0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21" fillId="2" borderId="0" xfId="0" applyFont="1" applyFill="1" applyAlignment="1" applyProtection="1">
      <alignment wrapText="1"/>
      <protection locked="0" hidden="1"/>
    </xf>
    <xf numFmtId="0" fontId="4" fillId="2" borderId="0" xfId="0" applyFont="1" applyFill="1" applyBorder="1" applyAlignment="1" applyProtection="1">
      <alignment horizontal="center"/>
      <protection locked="0" hidden="1"/>
    </xf>
    <xf numFmtId="0" fontId="1" fillId="2" borderId="3" xfId="0" applyFont="1" applyFill="1" applyBorder="1" applyAlignment="1" applyProtection="1">
      <alignment vertical="top"/>
      <protection locked="0" hidden="1"/>
    </xf>
    <xf numFmtId="0" fontId="1" fillId="2" borderId="0" xfId="0" applyFont="1" applyFill="1" applyAlignment="1" applyProtection="1">
      <alignment vertical="top"/>
      <protection locked="0" hidden="1"/>
    </xf>
    <xf numFmtId="0" fontId="1" fillId="2" borderId="1" xfId="0" applyFont="1" applyFill="1" applyBorder="1" applyAlignment="1" applyProtection="1">
      <alignment vertical="top"/>
      <protection locked="0" hidden="1"/>
    </xf>
    <xf numFmtId="0" fontId="4" fillId="2" borderId="0" xfId="0" applyFont="1" applyFill="1" applyBorder="1" applyAlignment="1" applyProtection="1">
      <protection locked="0" hidden="1"/>
    </xf>
    <xf numFmtId="0" fontId="1" fillId="2" borderId="3" xfId="0" applyFont="1" applyFill="1" applyBorder="1" applyAlignment="1" applyProtection="1">
      <alignment horizontal="center" vertical="center"/>
      <protection locked="0" hidden="1"/>
    </xf>
    <xf numFmtId="1" fontId="14" fillId="2" borderId="0" xfId="0" applyNumberFormat="1" applyFont="1" applyFill="1" applyBorder="1" applyProtection="1"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6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wrapText="1"/>
      <protection locked="0" hidden="1"/>
    </xf>
    <xf numFmtId="0" fontId="8" fillId="2" borderId="0" xfId="1" applyFill="1" applyAlignment="1" applyProtection="1"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17" fillId="2" borderId="0" xfId="0" applyFont="1" applyFill="1" applyBorder="1" applyAlignment="1" applyProtection="1">
      <alignment horizontal="left" vertical="top" wrapText="1"/>
      <protection locked="0" hidden="1"/>
    </xf>
    <xf numFmtId="0" fontId="1" fillId="2" borderId="0" xfId="0" applyFont="1" applyFill="1" applyBorder="1" applyAlignment="1" applyProtection="1">
      <alignment vertical="top"/>
      <protection locked="0" hidden="1"/>
    </xf>
    <xf numFmtId="0" fontId="28" fillId="2" borderId="0" xfId="0" applyFont="1" applyFill="1" applyProtection="1">
      <protection locked="0" hidden="1"/>
    </xf>
    <xf numFmtId="0" fontId="1" fillId="2" borderId="0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/>
      <protection locked="0" hidden="1"/>
    </xf>
    <xf numFmtId="15" fontId="12" fillId="0" borderId="10" xfId="0" quotePrefix="1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0" xfId="0" applyFont="1"/>
    <xf numFmtId="0" fontId="12" fillId="0" borderId="10" xfId="0" applyFont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3" fontId="12" fillId="2" borderId="6" xfId="0" applyNumberFormat="1" applyFont="1" applyFill="1" applyBorder="1" applyAlignment="1" applyProtection="1">
      <alignment horizontal="left" wrapText="1"/>
      <protection locked="0" hidden="1"/>
    </xf>
    <xf numFmtId="3" fontId="12" fillId="2" borderId="7" xfId="0" applyNumberFormat="1" applyFont="1" applyFill="1" applyBorder="1" applyAlignment="1" applyProtection="1">
      <alignment horizontal="left" wrapText="1"/>
      <protection locked="0" hidden="1"/>
    </xf>
    <xf numFmtId="0" fontId="8" fillId="2" borderId="0" xfId="1" applyFill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8" fillId="0" borderId="0" xfId="1" quotePrefix="1" applyAlignment="1" applyProtection="1"/>
    <xf numFmtId="0" fontId="8" fillId="0" borderId="0" xfId="1" applyAlignment="1" applyProtection="1"/>
    <xf numFmtId="0" fontId="11" fillId="2" borderId="0" xfId="0" applyFont="1" applyFill="1" applyBorder="1" applyAlignment="1" applyProtection="1">
      <alignment horizontal="right" vertical="center"/>
      <protection locked="0" hidden="1"/>
    </xf>
    <xf numFmtId="1" fontId="30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9" fillId="2" borderId="0" xfId="0" applyFont="1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1" fontId="29" fillId="2" borderId="0" xfId="0" applyNumberFormat="1" applyFont="1" applyFill="1" applyBorder="1" applyAlignment="1" applyProtection="1">
      <alignment horizontal="center" vertical="center"/>
      <protection locked="0" hidden="1"/>
    </xf>
    <xf numFmtId="1" fontId="1" fillId="2" borderId="3" xfId="0" applyNumberFormat="1" applyFont="1" applyFill="1" applyBorder="1" applyAlignment="1" applyProtection="1">
      <alignment horizontal="center" vertical="center"/>
      <protection locked="0" hidden="1"/>
    </xf>
    <xf numFmtId="1" fontId="1" fillId="2" borderId="0" xfId="0" applyNumberFormat="1" applyFont="1" applyFill="1" applyBorder="1" applyAlignment="1" applyProtection="1">
      <alignment horizontal="center" vertical="center"/>
      <protection locked="0" hidden="1"/>
    </xf>
    <xf numFmtId="0" fontId="0" fillId="2" borderId="5" xfId="0" applyFill="1" applyBorder="1" applyAlignment="1" applyProtection="1">
      <alignment horizontal="center" vertical="center" wrapText="1"/>
      <protection locked="0" hidden="1"/>
    </xf>
    <xf numFmtId="1" fontId="4" fillId="2" borderId="0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left" vertical="center"/>
    </xf>
    <xf numFmtId="0" fontId="0" fillId="2" borderId="12" xfId="0" applyFill="1" applyBorder="1" applyAlignment="1" applyProtection="1">
      <alignment horizontal="center" vertical="center" wrapText="1"/>
      <protection locked="0" hidden="1"/>
    </xf>
    <xf numFmtId="0" fontId="0" fillId="2" borderId="2" xfId="0" applyFill="1" applyBorder="1" applyAlignment="1" applyProtection="1">
      <alignment horizontal="center" vertical="center" wrapText="1"/>
      <protection locked="0" hidden="1"/>
    </xf>
    <xf numFmtId="0" fontId="0" fillId="2" borderId="13" xfId="0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2" borderId="3" xfId="0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>
      <alignment horizontal="left" vertical="center" wrapText="1" indent="1"/>
    </xf>
    <xf numFmtId="0" fontId="1" fillId="2" borderId="0" xfId="0" applyFont="1" applyFill="1" applyBorder="1" applyAlignment="1" applyProtection="1">
      <alignment horizontal="left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left" vertical="center" wrapText="1"/>
      <protection locked="0" hidden="1"/>
    </xf>
    <xf numFmtId="0" fontId="4" fillId="2" borderId="1" xfId="0" applyFont="1" applyFill="1" applyBorder="1" applyAlignment="1" applyProtection="1">
      <alignment horizontal="left" vertical="center" wrapText="1"/>
      <protection locked="0" hidden="1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9" fillId="2" borderId="0" xfId="0" applyFont="1" applyFill="1" applyBorder="1" applyAlignment="1" applyProtection="1">
      <alignment horizont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4" fillId="2" borderId="2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left" wrapText="1"/>
      <protection locked="0" hidden="1"/>
    </xf>
    <xf numFmtId="0" fontId="10" fillId="2" borderId="3" xfId="0" applyFont="1" applyFill="1" applyBorder="1" applyAlignment="1" applyProtection="1">
      <alignment vertical="center"/>
      <protection locked="0" hidden="1"/>
    </xf>
    <xf numFmtId="0" fontId="0" fillId="0" borderId="1" xfId="0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top" wrapText="1"/>
      <protection locked="0" hidden="1"/>
    </xf>
    <xf numFmtId="0" fontId="17" fillId="2" borderId="0" xfId="0" applyFont="1" applyFill="1" applyBorder="1" applyAlignment="1" applyProtection="1">
      <alignment horizontal="left" vertical="center" wrapText="1"/>
      <protection locked="0" hidden="1"/>
    </xf>
    <xf numFmtId="0" fontId="17" fillId="2" borderId="0" xfId="0" applyFont="1" applyFill="1" applyBorder="1" applyAlignment="1" applyProtection="1">
      <alignment horizontal="left" vertical="top"/>
      <protection locked="0" hidden="1"/>
    </xf>
    <xf numFmtId="0" fontId="4" fillId="2" borderId="3" xfId="0" applyFont="1" applyFill="1" applyBorder="1" applyAlignment="1" applyProtection="1">
      <alignment vertical="center"/>
      <protection locked="0" hidden="1"/>
    </xf>
    <xf numFmtId="0" fontId="0" fillId="0" borderId="0" xfId="0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externalLink" Target="externalLinks/externalLink21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externalLink" Target="externalLinks/externalLink22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46840298808802"/>
          <c:y val="4.7910616677502467E-2"/>
          <c:w val="0.85284350573159373"/>
          <c:h val="0.82569053926121483"/>
        </c:manualLayout>
      </c:layout>
      <c:barChart>
        <c:barDir val="bar"/>
        <c:grouping val="percentStacked"/>
        <c:ser>
          <c:idx val="1"/>
          <c:order val="0"/>
          <c:tx>
            <c:strRef>
              <c:f>'Chart 1'!$D$8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1'!$B$9:$B$14</c:f>
              <c:strCache>
                <c:ptCount val="6"/>
                <c:pt idx="0">
                  <c:v>All colleges (20)³</c:v>
                </c:pt>
                <c:pt idx="1">
                  <c:v>GFEC/TC (14)</c:v>
                </c:pt>
                <c:pt idx="2">
                  <c:v>SFC (1)</c:v>
                </c:pt>
                <c:pt idx="3">
                  <c:v>ISC (5)</c:v>
                </c:pt>
                <c:pt idx="4">
                  <c:v>ILP (29)</c:v>
                </c:pt>
                <c:pt idx="5">
                  <c:v>ACL (17)</c:v>
                </c:pt>
              </c:strCache>
            </c:strRef>
          </c:cat>
          <c:val>
            <c:numRef>
              <c:f>'Chart 1'!$D$9:$D$14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1'!$E$8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1'!$B$9:$B$14</c:f>
              <c:strCache>
                <c:ptCount val="6"/>
                <c:pt idx="0">
                  <c:v>All colleges (20)³</c:v>
                </c:pt>
                <c:pt idx="1">
                  <c:v>GFEC/TC (14)</c:v>
                </c:pt>
                <c:pt idx="2">
                  <c:v>SFC (1)</c:v>
                </c:pt>
                <c:pt idx="3">
                  <c:v>ISC (5)</c:v>
                </c:pt>
                <c:pt idx="4">
                  <c:v>ILP (29)</c:v>
                </c:pt>
                <c:pt idx="5">
                  <c:v>ACL (17)</c:v>
                </c:pt>
              </c:strCache>
            </c:strRef>
          </c:cat>
          <c:val>
            <c:numRef>
              <c:f>'Chart 1'!$E$9:$E$14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</c:ser>
        <c:ser>
          <c:idx val="3"/>
          <c:order val="2"/>
          <c:tx>
            <c:strRef>
              <c:f>'Chart 1'!$F$8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2"/>
              <c:delete val="1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1'!$B$9:$B$14</c:f>
              <c:strCache>
                <c:ptCount val="6"/>
                <c:pt idx="0">
                  <c:v>All colleges (20)³</c:v>
                </c:pt>
                <c:pt idx="1">
                  <c:v>GFEC/TC (14)</c:v>
                </c:pt>
                <c:pt idx="2">
                  <c:v>SFC (1)</c:v>
                </c:pt>
                <c:pt idx="3">
                  <c:v>ISC (5)</c:v>
                </c:pt>
                <c:pt idx="4">
                  <c:v>ILP (29)</c:v>
                </c:pt>
                <c:pt idx="5">
                  <c:v>ACL (17)</c:v>
                </c:pt>
              </c:strCache>
            </c:strRef>
          </c:cat>
          <c:val>
            <c:numRef>
              <c:f>'Chart 1'!$F$9:$F$14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12</c:v>
                </c:pt>
                <c:pt idx="5">
                  <c:v>6</c:v>
                </c:pt>
              </c:numCache>
            </c:numRef>
          </c:val>
        </c:ser>
        <c:ser>
          <c:idx val="4"/>
          <c:order val="3"/>
          <c:tx>
            <c:strRef>
              <c:f>'Chart 1'!$G$8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1'!$B$9:$B$14</c:f>
              <c:strCache>
                <c:ptCount val="6"/>
                <c:pt idx="0">
                  <c:v>All colleges (20)³</c:v>
                </c:pt>
                <c:pt idx="1">
                  <c:v>GFEC/TC (14)</c:v>
                </c:pt>
                <c:pt idx="2">
                  <c:v>SFC (1)</c:v>
                </c:pt>
                <c:pt idx="3">
                  <c:v>ISC (5)</c:v>
                </c:pt>
                <c:pt idx="4">
                  <c:v>ILP (29)</c:v>
                </c:pt>
                <c:pt idx="5">
                  <c:v>ACL (17)</c:v>
                </c:pt>
              </c:strCache>
            </c:strRef>
          </c:cat>
          <c:val>
            <c:numRef>
              <c:f>'Chart 1'!$G$9:$G$14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gapWidth val="50"/>
        <c:overlap val="100"/>
        <c:axId val="81573760"/>
        <c:axId val="81575296"/>
      </c:barChart>
      <c:catAx>
        <c:axId val="8157376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575296"/>
        <c:crossesAt val="0"/>
        <c:auto val="1"/>
        <c:lblAlgn val="ctr"/>
        <c:lblOffset val="100"/>
        <c:tickLblSkip val="1"/>
        <c:tickMarkSkip val="1"/>
      </c:catAx>
      <c:valAx>
        <c:axId val="81575296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8157376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23406982154"/>
          <c:y val="0.91743408220761391"/>
          <c:w val="0.77592043469482697"/>
          <c:h val="0.9694218497917117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437673130193905"/>
          <c:y val="1.7605633802816902E-2"/>
          <c:w val="0.65927977839335183"/>
          <c:h val="0.823943661971831"/>
        </c:manualLayout>
      </c:layout>
      <c:barChart>
        <c:barDir val="bar"/>
        <c:grouping val="percentStacked"/>
        <c:ser>
          <c:idx val="0"/>
          <c:order val="0"/>
          <c:tx>
            <c:strRef>
              <c:f>'Chart 4'!$D$6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Mar 2012 (47)²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4'!$D$7:$D$13</c:f>
              <c:numCache>
                <c:formatCode>0</c:formatCode>
                <c:ptCount val="7"/>
                <c:pt idx="0" formatCode="General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18</c:v>
                </c:pt>
                <c:pt idx="4">
                  <c:v>37</c:v>
                </c:pt>
                <c:pt idx="5">
                  <c:v>20</c:v>
                </c:pt>
                <c:pt idx="6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'Chart 4'!$E$6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Mar 2012 (47)²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4'!$E$7:$E$13</c:f>
              <c:numCache>
                <c:formatCode>0</c:formatCode>
                <c:ptCount val="7"/>
                <c:pt idx="0" formatCode="General">
                  <c:v>14</c:v>
                </c:pt>
                <c:pt idx="1">
                  <c:v>34</c:v>
                </c:pt>
                <c:pt idx="2">
                  <c:v>43</c:v>
                </c:pt>
                <c:pt idx="3">
                  <c:v>40</c:v>
                </c:pt>
                <c:pt idx="4">
                  <c:v>54</c:v>
                </c:pt>
                <c:pt idx="5">
                  <c:v>49</c:v>
                </c:pt>
                <c:pt idx="6">
                  <c:v>44</c:v>
                </c:pt>
              </c:numCache>
            </c:numRef>
          </c:val>
        </c:ser>
        <c:ser>
          <c:idx val="2"/>
          <c:order val="2"/>
          <c:tx>
            <c:strRef>
              <c:f>'Chart 4'!$F$6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Mar 2012 (47)²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4'!$F$7:$F$13</c:f>
              <c:numCache>
                <c:formatCode>0</c:formatCode>
                <c:ptCount val="7"/>
                <c:pt idx="0" formatCode="General">
                  <c:v>20</c:v>
                </c:pt>
                <c:pt idx="1">
                  <c:v>41</c:v>
                </c:pt>
                <c:pt idx="2">
                  <c:v>35</c:v>
                </c:pt>
                <c:pt idx="3">
                  <c:v>32</c:v>
                </c:pt>
                <c:pt idx="4">
                  <c:v>32</c:v>
                </c:pt>
                <c:pt idx="5">
                  <c:v>42</c:v>
                </c:pt>
                <c:pt idx="6">
                  <c:v>37</c:v>
                </c:pt>
              </c:numCache>
            </c:numRef>
          </c:val>
        </c:ser>
        <c:ser>
          <c:idx val="3"/>
          <c:order val="3"/>
          <c:tx>
            <c:strRef>
              <c:f>'Chart 4'!$G$6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solidFill>
                <a:srgbClr val="D13D6A"/>
              </a:solidFill>
              <a:ln w="3175">
                <a:solidFill>
                  <a:srgbClr val="D13D6A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4'!$B$7:$B$13</c:f>
              <c:strCache>
                <c:ptCount val="7"/>
                <c:pt idx="0">
                  <c:v>1 Sep 2011 - 31 Mar 2012 (47)²</c:v>
                </c:pt>
                <c:pt idx="1">
                  <c:v>1 Sep 2010 - 31 Aug 2011  (84)</c:v>
                </c:pt>
                <c:pt idx="2">
                  <c:v>1 Sep 2009 - 31 Aug 2010  (92)</c:v>
                </c:pt>
                <c:pt idx="3">
                  <c:v>1 Sep 2008 - 31 Aug 2009  (94)</c:v>
                </c:pt>
                <c:pt idx="4">
                  <c:v>1 Sep 2007 - 31 Aug 2008 (133)</c:v>
                </c:pt>
                <c:pt idx="5">
                  <c:v>1 Sep 2006 - 31 Aug 2007 (120)</c:v>
                </c:pt>
                <c:pt idx="6">
                  <c:v>1 Sep 2005 - 31 Aug 2006 (100)</c:v>
                </c:pt>
              </c:strCache>
            </c:strRef>
          </c:cat>
          <c:val>
            <c:numRef>
              <c:f>'Chart 4'!$G$7:$G$13</c:f>
              <c:numCache>
                <c:formatCode>0</c:formatCode>
                <c:ptCount val="7"/>
                <c:pt idx="0" formatCode="General">
                  <c:v>11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</c:ser>
        <c:gapWidth val="50"/>
        <c:overlap val="100"/>
        <c:axId val="84283392"/>
        <c:axId val="84284928"/>
      </c:barChart>
      <c:catAx>
        <c:axId val="8428339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284928"/>
        <c:crosses val="autoZero"/>
        <c:auto val="1"/>
        <c:lblAlgn val="ctr"/>
        <c:lblOffset val="100"/>
        <c:tickLblSkip val="1"/>
        <c:tickMarkSkip val="1"/>
      </c:catAx>
      <c:valAx>
        <c:axId val="84284928"/>
        <c:scaling>
          <c:orientation val="minMax"/>
        </c:scaling>
        <c:delete val="1"/>
        <c:axPos val="t"/>
        <c:numFmt formatCode="0%" sourceLinked="1"/>
        <c:tickLblPos val="none"/>
        <c:crossAx val="8428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6426592797783935"/>
          <c:y val="0.88380281690140849"/>
          <c:w val="0.73961218836565101"/>
          <c:h val="0.9683098591549296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4420096"/>
        <c:axId val="84421632"/>
      </c:barChart>
      <c:catAx>
        <c:axId val="8442009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421632"/>
        <c:crosses val="autoZero"/>
        <c:auto val="1"/>
        <c:lblAlgn val="ctr"/>
        <c:lblOffset val="100"/>
        <c:tickLblSkip val="1"/>
        <c:tickMarkSkip val="1"/>
      </c:catAx>
      <c:valAx>
        <c:axId val="84421632"/>
        <c:scaling>
          <c:orientation val="minMax"/>
        </c:scaling>
        <c:delete val="1"/>
        <c:axPos val="t"/>
        <c:numFmt formatCode="0%" sourceLinked="1"/>
        <c:tickLblPos val="none"/>
        <c:crossAx val="84420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4466304"/>
        <c:axId val="84484480"/>
      </c:barChart>
      <c:catAx>
        <c:axId val="844663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484480"/>
        <c:crosses val="autoZero"/>
        <c:auto val="1"/>
        <c:lblAlgn val="ctr"/>
        <c:lblOffset val="100"/>
        <c:tickLblSkip val="1"/>
        <c:tickMarkSkip val="1"/>
      </c:catAx>
      <c:valAx>
        <c:axId val="84484480"/>
        <c:scaling>
          <c:orientation val="minMax"/>
        </c:scaling>
        <c:delete val="1"/>
        <c:axPos val="t"/>
        <c:numFmt formatCode="0%" sourceLinked="1"/>
        <c:tickLblPos val="none"/>
        <c:crossAx val="84466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59417303294575"/>
          <c:y val="1.7667875006685842E-2"/>
          <c:w val="0.65690466040231166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4a'!$D$6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Mar 2012 (72)³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4a'!$D$7:$D$11</c:f>
              <c:numCache>
                <c:formatCode>0</c:formatCode>
                <c:ptCount val="5"/>
                <c:pt idx="0">
                  <c:v>5</c:v>
                </c:pt>
                <c:pt idx="1">
                  <c:v>20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'Chart 4a'!$E$6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Mar 2012 (72)³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4a'!$E$7:$E$11</c:f>
              <c:numCache>
                <c:formatCode>0</c:formatCode>
                <c:ptCount val="5"/>
                <c:pt idx="0">
                  <c:v>32</c:v>
                </c:pt>
                <c:pt idx="1">
                  <c:v>95</c:v>
                </c:pt>
                <c:pt idx="2">
                  <c:v>89</c:v>
                </c:pt>
                <c:pt idx="3">
                  <c:v>87</c:v>
                </c:pt>
                <c:pt idx="4">
                  <c:v>119</c:v>
                </c:pt>
              </c:numCache>
            </c:numRef>
          </c:val>
        </c:ser>
        <c:ser>
          <c:idx val="2"/>
          <c:order val="2"/>
          <c:tx>
            <c:strRef>
              <c:f>'Chart 4a'!$F$6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Mar 2012 (72)³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4a'!$F$7:$F$11</c:f>
              <c:numCache>
                <c:formatCode>0</c:formatCode>
                <c:ptCount val="5"/>
                <c:pt idx="0">
                  <c:v>28</c:v>
                </c:pt>
                <c:pt idx="1">
                  <c:v>81</c:v>
                </c:pt>
                <c:pt idx="2">
                  <c:v>92</c:v>
                </c:pt>
                <c:pt idx="3">
                  <c:v>124</c:v>
                </c:pt>
                <c:pt idx="4">
                  <c:v>75</c:v>
                </c:pt>
              </c:numCache>
            </c:numRef>
          </c:val>
        </c:ser>
        <c:ser>
          <c:idx val="3"/>
          <c:order val="3"/>
          <c:tx>
            <c:strRef>
              <c:f>'Chart 4a'!$G$6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4a'!$B$7:$B$11</c:f>
              <c:strCache>
                <c:ptCount val="5"/>
                <c:pt idx="0">
                  <c:v>1 Sep 2011 - 31 Mar 2012 (72)³</c:v>
                </c:pt>
                <c:pt idx="1">
                  <c:v>1 Sep 2010 - 31 Aug 2011 (210)</c:v>
                </c:pt>
                <c:pt idx="2">
                  <c:v>1 Sep 2009 - 31 Aug 2010 (209)</c:v>
                </c:pt>
                <c:pt idx="3">
                  <c:v>1 Sep 2008 - 31 Aug 2009 (242)</c:v>
                </c:pt>
                <c:pt idx="4">
                  <c:v>1 Sep 2007 - 31 Aug 2008 (221)</c:v>
                </c:pt>
              </c:strCache>
            </c:strRef>
          </c:cat>
          <c:val>
            <c:numRef>
              <c:f>'Chart 4a'!$G$7:$G$11</c:f>
              <c:numCache>
                <c:formatCode>0</c:formatCode>
                <c:ptCount val="5"/>
                <c:pt idx="0">
                  <c:v>7</c:v>
                </c:pt>
                <c:pt idx="1">
                  <c:v>14</c:v>
                </c:pt>
                <c:pt idx="2">
                  <c:v>17</c:v>
                </c:pt>
                <c:pt idx="3">
                  <c:v>19</c:v>
                </c:pt>
                <c:pt idx="4">
                  <c:v>14</c:v>
                </c:pt>
              </c:numCache>
            </c:numRef>
          </c:val>
        </c:ser>
        <c:gapWidth val="50"/>
        <c:overlap val="100"/>
        <c:axId val="84537728"/>
        <c:axId val="84539264"/>
      </c:barChart>
      <c:catAx>
        <c:axId val="8453772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539264"/>
        <c:crosses val="autoZero"/>
        <c:auto val="1"/>
        <c:lblAlgn val="ctr"/>
        <c:lblOffset val="100"/>
        <c:tickLblSkip val="1"/>
        <c:tickMarkSkip val="1"/>
      </c:catAx>
      <c:valAx>
        <c:axId val="84539264"/>
        <c:scaling>
          <c:orientation val="minMax"/>
        </c:scaling>
        <c:delete val="1"/>
        <c:axPos val="t"/>
        <c:numFmt formatCode="0%" sourceLinked="1"/>
        <c:tickLblPos val="none"/>
        <c:crossAx val="8453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6401717567730812"/>
          <c:y val="0.89752798568023517"/>
          <c:w val="0.74198149917452783"/>
          <c:h val="0.98233363939048257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4612992"/>
        <c:axId val="84614528"/>
      </c:barChart>
      <c:catAx>
        <c:axId val="84612992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614528"/>
        <c:crosses val="autoZero"/>
        <c:auto val="1"/>
        <c:lblAlgn val="ctr"/>
        <c:lblOffset val="100"/>
        <c:tickLblSkip val="1"/>
        <c:tickMarkSkip val="1"/>
      </c:catAx>
      <c:valAx>
        <c:axId val="84614528"/>
        <c:scaling>
          <c:orientation val="minMax"/>
        </c:scaling>
        <c:delete val="1"/>
        <c:axPos val="t"/>
        <c:numFmt formatCode="0%" sourceLinked="1"/>
        <c:tickLblPos val="none"/>
        <c:crossAx val="84612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4659200"/>
        <c:axId val="84763392"/>
      </c:barChart>
      <c:catAx>
        <c:axId val="8465920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763392"/>
        <c:crosses val="autoZero"/>
        <c:auto val="1"/>
        <c:lblAlgn val="ctr"/>
        <c:lblOffset val="100"/>
        <c:tickLblSkip val="1"/>
        <c:tickMarkSkip val="1"/>
      </c:catAx>
      <c:valAx>
        <c:axId val="84763392"/>
        <c:scaling>
          <c:orientation val="minMax"/>
        </c:scaling>
        <c:delete val="1"/>
        <c:axPos val="t"/>
        <c:numFmt formatCode="0%" sourceLinked="1"/>
        <c:tickLblPos val="none"/>
        <c:crossAx val="8465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814238086788774"/>
          <c:y val="1.7667875006685842E-2"/>
          <c:w val="0.65573857974003658"/>
          <c:h val="0.81978940031022307"/>
        </c:manualLayout>
      </c:layout>
      <c:barChart>
        <c:barDir val="bar"/>
        <c:grouping val="percentStacked"/>
        <c:ser>
          <c:idx val="0"/>
          <c:order val="0"/>
          <c:tx>
            <c:strRef>
              <c:f>'Chart 4b'!$D$6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2"/>
              <c:delete val="1"/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solidFill>
                <a:srgbClr val="8AB23E"/>
              </a:solidFill>
              <a:ln w="3175">
                <a:solidFill>
                  <a:srgbClr val="8AB23E"/>
                </a:solidFill>
                <a:prstDash val="solid"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Mar 2012 (36)²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4b'!$D$7:$D$11</c:f>
              <c:numCache>
                <c:formatCode>0</c:formatCode>
                <c:ptCount val="5"/>
                <c:pt idx="0" formatCode="General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'Chart 4b'!$E$6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Mar 2012 (36)²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4b'!$E$7:$E$11</c:f>
              <c:numCache>
                <c:formatCode>0</c:formatCode>
                <c:ptCount val="5"/>
                <c:pt idx="0" formatCode="General">
                  <c:v>24</c:v>
                </c:pt>
                <c:pt idx="1">
                  <c:v>35</c:v>
                </c:pt>
                <c:pt idx="2">
                  <c:v>30</c:v>
                </c:pt>
                <c:pt idx="3">
                  <c:v>30</c:v>
                </c:pt>
                <c:pt idx="4">
                  <c:v>17</c:v>
                </c:pt>
              </c:numCache>
            </c:numRef>
          </c:val>
        </c:ser>
        <c:ser>
          <c:idx val="2"/>
          <c:order val="2"/>
          <c:tx>
            <c:strRef>
              <c:f>'Chart 4b'!$F$6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Mar 2012 (36)²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4b'!$F$7:$F$11</c:f>
              <c:numCache>
                <c:formatCode>0</c:formatCode>
                <c:ptCount val="5"/>
                <c:pt idx="0" formatCode="General">
                  <c:v>9</c:v>
                </c:pt>
                <c:pt idx="1">
                  <c:v>11</c:v>
                </c:pt>
                <c:pt idx="2">
                  <c:v>10</c:v>
                </c:pt>
                <c:pt idx="3">
                  <c:v>32</c:v>
                </c:pt>
                <c:pt idx="4">
                  <c:v>22</c:v>
                </c:pt>
              </c:numCache>
            </c:numRef>
          </c:val>
        </c:ser>
        <c:ser>
          <c:idx val="3"/>
          <c:order val="3"/>
          <c:tx>
            <c:strRef>
              <c:f>'Chart 4b'!$G$6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dLbl>
              <c:idx val="1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4b'!$B$7:$B$11</c:f>
              <c:strCache>
                <c:ptCount val="5"/>
                <c:pt idx="0">
                  <c:v>1 Sep 2011 - 31 Mar 2012 (36)²</c:v>
                </c:pt>
                <c:pt idx="1">
                  <c:v>1 Sep 2010 - 31 Aug 2011 (47)</c:v>
                </c:pt>
                <c:pt idx="2">
                  <c:v>1 Sep 2009 - 31 Aug 2010 (43)</c:v>
                </c:pt>
                <c:pt idx="3">
                  <c:v>1 Sep 2008 - 31 Aug 2009 (68)</c:v>
                </c:pt>
                <c:pt idx="4">
                  <c:v>1 Sep 2007 - 31 Aug 2008 (49)</c:v>
                </c:pt>
              </c:strCache>
            </c:strRef>
          </c:cat>
          <c:val>
            <c:numRef>
              <c:f>'Chart 4b'!$G$7:$G$11</c:f>
              <c:numCache>
                <c:formatCode>0</c:formatCode>
                <c:ptCount val="5"/>
                <c:pt idx="0" formatCode="General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  <c:gapWidth val="50"/>
        <c:overlap val="100"/>
        <c:axId val="84796160"/>
        <c:axId val="84797696"/>
      </c:barChart>
      <c:catAx>
        <c:axId val="8479616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4797696"/>
        <c:crosses val="autoZero"/>
        <c:auto val="1"/>
        <c:lblAlgn val="ctr"/>
        <c:lblOffset val="100"/>
        <c:tickLblSkip val="1"/>
        <c:tickMarkSkip val="1"/>
      </c:catAx>
      <c:valAx>
        <c:axId val="84797696"/>
        <c:scaling>
          <c:orientation val="minMax"/>
        </c:scaling>
        <c:delete val="1"/>
        <c:axPos val="t"/>
        <c:numFmt formatCode="0%" sourceLinked="1"/>
        <c:tickLblPos val="none"/>
        <c:crossAx val="84796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797871577528215"/>
          <c:y val="0.87986014115726696"/>
          <c:w val="0.75819772528433937"/>
          <c:h val="0.96466579486751436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46834212049777"/>
          <c:y val="6.4220375275872266E-2"/>
          <c:w val="0.85284350573159373"/>
          <c:h val="0.82569053926121483"/>
        </c:manualLayout>
      </c:layout>
      <c:barChart>
        <c:barDir val="bar"/>
        <c:grouping val="percentStacked"/>
        <c:ser>
          <c:idx val="1"/>
          <c:order val="0"/>
          <c:tx>
            <c:strRef>
              <c:f>'Chart 5'!$D$6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5'!$B$7:$B$10</c:f>
              <c:strCache>
                <c:ptCount val="4"/>
                <c:pt idx="0">
                  <c:v>All colleges (384)4</c:v>
                </c:pt>
                <c:pt idx="1">
                  <c:v>GFEC/TC (239)</c:v>
                </c:pt>
                <c:pt idx="2">
                  <c:v>SFC (91)</c:v>
                </c:pt>
                <c:pt idx="3">
                  <c:v>ISC (54)</c:v>
                </c:pt>
              </c:strCache>
            </c:strRef>
          </c:cat>
          <c:val>
            <c:numRef>
              <c:f>'Chart 5'!$D$7:$D$10</c:f>
              <c:numCache>
                <c:formatCode>General</c:formatCode>
                <c:ptCount val="4"/>
                <c:pt idx="0">
                  <c:v>86</c:v>
                </c:pt>
                <c:pt idx="1">
                  <c:v>46</c:v>
                </c:pt>
                <c:pt idx="2">
                  <c:v>34</c:v>
                </c:pt>
                <c:pt idx="3">
                  <c:v>6</c:v>
                </c:pt>
              </c:numCache>
            </c:numRef>
          </c:val>
        </c:ser>
        <c:ser>
          <c:idx val="2"/>
          <c:order val="1"/>
          <c:tx>
            <c:strRef>
              <c:f>'Chart 5'!$E$6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5'!$B$7:$B$10</c:f>
              <c:strCache>
                <c:ptCount val="4"/>
                <c:pt idx="0">
                  <c:v>All colleges (384)4</c:v>
                </c:pt>
                <c:pt idx="1">
                  <c:v>GFEC/TC (239)</c:v>
                </c:pt>
                <c:pt idx="2">
                  <c:v>SFC (91)</c:v>
                </c:pt>
                <c:pt idx="3">
                  <c:v>ISC (54)</c:v>
                </c:pt>
              </c:strCache>
            </c:strRef>
          </c:cat>
          <c:val>
            <c:numRef>
              <c:f>'Chart 5'!$E$7:$E$10</c:f>
              <c:numCache>
                <c:formatCode>General</c:formatCode>
                <c:ptCount val="4"/>
                <c:pt idx="0">
                  <c:v>169</c:v>
                </c:pt>
                <c:pt idx="1">
                  <c:v>109</c:v>
                </c:pt>
                <c:pt idx="2">
                  <c:v>32</c:v>
                </c:pt>
                <c:pt idx="3">
                  <c:v>28</c:v>
                </c:pt>
              </c:numCache>
            </c:numRef>
          </c:val>
        </c:ser>
        <c:ser>
          <c:idx val="3"/>
          <c:order val="2"/>
          <c:tx>
            <c:strRef>
              <c:f>'Chart 5'!$F$6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5'!$B$7:$B$10</c:f>
              <c:strCache>
                <c:ptCount val="4"/>
                <c:pt idx="0">
                  <c:v>All colleges (384)4</c:v>
                </c:pt>
                <c:pt idx="1">
                  <c:v>GFEC/TC (239)</c:v>
                </c:pt>
                <c:pt idx="2">
                  <c:v>SFC (91)</c:v>
                </c:pt>
                <c:pt idx="3">
                  <c:v>ISC (54)</c:v>
                </c:pt>
              </c:strCache>
            </c:strRef>
          </c:cat>
          <c:val>
            <c:numRef>
              <c:f>'Chart 5'!$F$7:$F$10</c:f>
              <c:numCache>
                <c:formatCode>General</c:formatCode>
                <c:ptCount val="4"/>
                <c:pt idx="0">
                  <c:v>116</c:v>
                </c:pt>
                <c:pt idx="1">
                  <c:v>76</c:v>
                </c:pt>
                <c:pt idx="2">
                  <c:v>22</c:v>
                </c:pt>
                <c:pt idx="3">
                  <c:v>18</c:v>
                </c:pt>
              </c:numCache>
            </c:numRef>
          </c:val>
        </c:ser>
        <c:ser>
          <c:idx val="4"/>
          <c:order val="3"/>
          <c:tx>
            <c:strRef>
              <c:f>'Chart 5'!$G$6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5'!$B$7:$B$10</c:f>
              <c:strCache>
                <c:ptCount val="4"/>
                <c:pt idx="0">
                  <c:v>All colleges (384)4</c:v>
                </c:pt>
                <c:pt idx="1">
                  <c:v>GFEC/TC (239)</c:v>
                </c:pt>
                <c:pt idx="2">
                  <c:v>SFC (91)</c:v>
                </c:pt>
                <c:pt idx="3">
                  <c:v>ISC (54)</c:v>
                </c:pt>
              </c:strCache>
            </c:strRef>
          </c:cat>
          <c:val>
            <c:numRef>
              <c:f>'Chart 5'!$G$7:$G$10</c:f>
              <c:numCache>
                <c:formatCode>General</c:formatCode>
                <c:ptCount val="4"/>
                <c:pt idx="0">
                  <c:v>13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gapWidth val="50"/>
        <c:overlap val="100"/>
        <c:axId val="87920640"/>
        <c:axId val="87922176"/>
      </c:barChart>
      <c:catAx>
        <c:axId val="8792064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7922176"/>
        <c:crossesAt val="0"/>
        <c:auto val="1"/>
        <c:lblAlgn val="ctr"/>
        <c:lblOffset val="100"/>
        <c:tickLblSkip val="1"/>
        <c:tickMarkSkip val="1"/>
      </c:catAx>
      <c:valAx>
        <c:axId val="87922176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8792064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41608769493"/>
          <c:y val="0.91743424158311149"/>
          <c:w val="0.7755461633472287"/>
          <c:h val="0.9777246549217318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46834212049777"/>
          <c:y val="6.4220375275872266E-2"/>
          <c:w val="0.85284350573159373"/>
          <c:h val="0.82569053926121483"/>
        </c:manualLayout>
      </c:layout>
      <c:barChart>
        <c:barDir val="bar"/>
        <c:grouping val="percentStacked"/>
        <c:ser>
          <c:idx val="1"/>
          <c:order val="0"/>
          <c:tx>
            <c:strRef>
              <c:f>'Chart 1a'!$D$6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25400">
              <a:noFill/>
            </a:ln>
          </c:spPr>
          <c:dLbls>
            <c:dLbl>
              <c:idx val="2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1a'!$B$7:$B$17</c:f>
              <c:strCache>
                <c:ptCount val="11"/>
                <c:pt idx="0">
                  <c:v>All colleges (47)³</c:v>
                </c:pt>
                <c:pt idx="1">
                  <c:v>GFEC/TC (27)</c:v>
                </c:pt>
                <c:pt idx="2">
                  <c:v>SFC (11)</c:v>
                </c:pt>
                <c:pt idx="3">
                  <c:v>ISC (9)</c:v>
                </c:pt>
                <c:pt idx="4">
                  <c:v>HEI (5)</c:v>
                </c:pt>
                <c:pt idx="5">
                  <c:v>DaDa (12)</c:v>
                </c:pt>
                <c:pt idx="6">
                  <c:v>ILP (72)</c:v>
                </c:pt>
                <c:pt idx="7">
                  <c:v>ACL (36)</c:v>
                </c:pt>
                <c:pt idx="8">
                  <c:v>Next Step (2)</c:v>
                </c:pt>
                <c:pt idx="9">
                  <c:v>Prisons and YOI (6)</c:v>
                </c:pt>
                <c:pt idx="10">
                  <c:v>Probation (2)</c:v>
                </c:pt>
              </c:strCache>
            </c:strRef>
          </c:cat>
          <c:val>
            <c:numRef>
              <c:f>'Chart 1a'!$D$7:$D$17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'Chart 1a'!$E$6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25400">
              <a:noFill/>
            </a:ln>
          </c:spPr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1a'!$B$7:$B$17</c:f>
              <c:strCache>
                <c:ptCount val="11"/>
                <c:pt idx="0">
                  <c:v>All colleges (47)³</c:v>
                </c:pt>
                <c:pt idx="1">
                  <c:v>GFEC/TC (27)</c:v>
                </c:pt>
                <c:pt idx="2">
                  <c:v>SFC (11)</c:v>
                </c:pt>
                <c:pt idx="3">
                  <c:v>ISC (9)</c:v>
                </c:pt>
                <c:pt idx="4">
                  <c:v>HEI (5)</c:v>
                </c:pt>
                <c:pt idx="5">
                  <c:v>DaDa (12)</c:v>
                </c:pt>
                <c:pt idx="6">
                  <c:v>ILP (72)</c:v>
                </c:pt>
                <c:pt idx="7">
                  <c:v>ACL (36)</c:v>
                </c:pt>
                <c:pt idx="8">
                  <c:v>Next Step (2)</c:v>
                </c:pt>
                <c:pt idx="9">
                  <c:v>Prisons and YOI (6)</c:v>
                </c:pt>
                <c:pt idx="10">
                  <c:v>Probation (2)</c:v>
                </c:pt>
              </c:strCache>
            </c:strRef>
          </c:cat>
          <c:val>
            <c:numRef>
              <c:f>'Chart 1a'!$E$7:$E$17</c:f>
              <c:numCache>
                <c:formatCode>General</c:formatCode>
                <c:ptCount val="11"/>
                <c:pt idx="0">
                  <c:v>14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32</c:v>
                </c:pt>
                <c:pt idx="7">
                  <c:v>24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</c:ser>
        <c:ser>
          <c:idx val="3"/>
          <c:order val="2"/>
          <c:tx>
            <c:strRef>
              <c:f>'Chart 1a'!$F$6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25400">
              <a:noFill/>
            </a:ln>
          </c:spPr>
          <c:dLbls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50" b="1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1a'!$B$7:$B$17</c:f>
              <c:strCache>
                <c:ptCount val="11"/>
                <c:pt idx="0">
                  <c:v>All colleges (47)³</c:v>
                </c:pt>
                <c:pt idx="1">
                  <c:v>GFEC/TC (27)</c:v>
                </c:pt>
                <c:pt idx="2">
                  <c:v>SFC (11)</c:v>
                </c:pt>
                <c:pt idx="3">
                  <c:v>ISC (9)</c:v>
                </c:pt>
                <c:pt idx="4">
                  <c:v>HEI (5)</c:v>
                </c:pt>
                <c:pt idx="5">
                  <c:v>DaDa (12)</c:v>
                </c:pt>
                <c:pt idx="6">
                  <c:v>ILP (72)</c:v>
                </c:pt>
                <c:pt idx="7">
                  <c:v>ACL (36)</c:v>
                </c:pt>
                <c:pt idx="8">
                  <c:v>Next Step (2)</c:v>
                </c:pt>
                <c:pt idx="9">
                  <c:v>Prisons and YOI (6)</c:v>
                </c:pt>
                <c:pt idx="10">
                  <c:v>Probation (2)</c:v>
                </c:pt>
              </c:strCache>
            </c:strRef>
          </c:cat>
          <c:val>
            <c:numRef>
              <c:f>'Chart 1a'!$F$7:$F$17</c:f>
              <c:numCache>
                <c:formatCode>General</c:formatCode>
                <c:ptCount val="11"/>
                <c:pt idx="0">
                  <c:v>20</c:v>
                </c:pt>
                <c:pt idx="1">
                  <c:v>13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28</c:v>
                </c:pt>
                <c:pt idx="7">
                  <c:v>9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ser>
          <c:idx val="4"/>
          <c:order val="3"/>
          <c:tx>
            <c:strRef>
              <c:f>'Chart 1a'!$G$6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1a'!$B$7:$B$17</c:f>
              <c:strCache>
                <c:ptCount val="11"/>
                <c:pt idx="0">
                  <c:v>All colleges (47)³</c:v>
                </c:pt>
                <c:pt idx="1">
                  <c:v>GFEC/TC (27)</c:v>
                </c:pt>
                <c:pt idx="2">
                  <c:v>SFC (11)</c:v>
                </c:pt>
                <c:pt idx="3">
                  <c:v>ISC (9)</c:v>
                </c:pt>
                <c:pt idx="4">
                  <c:v>HEI (5)</c:v>
                </c:pt>
                <c:pt idx="5">
                  <c:v>DaDa (12)</c:v>
                </c:pt>
                <c:pt idx="6">
                  <c:v>ILP (72)</c:v>
                </c:pt>
                <c:pt idx="7">
                  <c:v>ACL (36)</c:v>
                </c:pt>
                <c:pt idx="8">
                  <c:v>Next Step (2)</c:v>
                </c:pt>
                <c:pt idx="9">
                  <c:v>Prisons and YOI (6)</c:v>
                </c:pt>
                <c:pt idx="10">
                  <c:v>Probation (2)</c:v>
                </c:pt>
              </c:strCache>
            </c:strRef>
          </c:cat>
          <c:val>
            <c:numRef>
              <c:f>'Chart 1a'!$G$7:$G$17</c:f>
              <c:numCache>
                <c:formatCode>General</c:formatCode>
                <c:ptCount val="11"/>
                <c:pt idx="0">
                  <c:v>11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gapWidth val="50"/>
        <c:overlap val="100"/>
        <c:axId val="81687680"/>
        <c:axId val="81689216"/>
      </c:barChart>
      <c:catAx>
        <c:axId val="8168768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689216"/>
        <c:crossesAt val="0"/>
        <c:auto val="1"/>
        <c:lblAlgn val="ctr"/>
        <c:lblOffset val="100"/>
        <c:tickLblSkip val="1"/>
        <c:tickMarkSkip val="1"/>
      </c:catAx>
      <c:valAx>
        <c:axId val="81689216"/>
        <c:scaling>
          <c:orientation val="minMax"/>
          <c:max val="1"/>
          <c:min val="0"/>
        </c:scaling>
        <c:delete val="1"/>
        <c:axPos val="t"/>
        <c:numFmt formatCode="0%" sourceLinked="1"/>
        <c:tickLblPos val="none"/>
        <c:crossAx val="8168768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946533408628388"/>
          <c:y val="0.91743419355817524"/>
          <c:w val="0.77554601344656005"/>
          <c:h val="0.9777245763354726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(66)</c:v>
                </c:pt>
                <c:pt idx="1">
                  <c:v>Capacity to improve (62)</c:v>
                </c:pt>
                <c:pt idx="2">
                  <c:v>Outcomes for learners (66)</c:v>
                </c:pt>
                <c:pt idx="3">
                  <c:v>Quality of provision (62)</c:v>
                </c:pt>
                <c:pt idx="4">
                  <c:v>B1. How effectively do teaching, training and assessment support learning and development? (66)</c:v>
                </c:pt>
                <c:pt idx="5">
                  <c:v>Leadership and management (66)</c:v>
                </c:pt>
              </c:strCache>
            </c:strRef>
          </c:cat>
          <c:val>
            <c:numRef>
              <c:f>'Chart 2'!$D$9:$D$14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ser>
          <c:idx val="2"/>
          <c:order val="1"/>
          <c:tx>
            <c:strRef>
              <c:f>'Chart 2'!$E$8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(66)</c:v>
                </c:pt>
                <c:pt idx="1">
                  <c:v>Capacity to improve (62)</c:v>
                </c:pt>
                <c:pt idx="2">
                  <c:v>Outcomes for learners (66)</c:v>
                </c:pt>
                <c:pt idx="3">
                  <c:v>Quality of provision (62)</c:v>
                </c:pt>
                <c:pt idx="4">
                  <c:v>B1. How effectively do teaching, training and assessment support learning and development? (66)</c:v>
                </c:pt>
                <c:pt idx="5">
                  <c:v>Leadership and management (66)</c:v>
                </c:pt>
              </c:strCache>
            </c:strRef>
          </c:cat>
          <c:val>
            <c:numRef>
              <c:f>'Chart 2'!$E$9:$E$14</c:f>
              <c:numCache>
                <c:formatCode>General</c:formatCode>
                <c:ptCount val="6"/>
                <c:pt idx="0">
                  <c:v>26</c:v>
                </c:pt>
                <c:pt idx="1">
                  <c:v>24</c:v>
                </c:pt>
                <c:pt idx="2">
                  <c:v>26</c:v>
                </c:pt>
                <c:pt idx="3">
                  <c:v>29</c:v>
                </c:pt>
                <c:pt idx="4">
                  <c:v>29</c:v>
                </c:pt>
                <c:pt idx="5">
                  <c:v>26</c:v>
                </c:pt>
              </c:numCache>
            </c:numRef>
          </c:val>
        </c:ser>
        <c:ser>
          <c:idx val="3"/>
          <c:order val="2"/>
          <c:tx>
            <c:strRef>
              <c:f>'Chart 2'!$F$8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(66)</c:v>
                </c:pt>
                <c:pt idx="1">
                  <c:v>Capacity to improve (62)</c:v>
                </c:pt>
                <c:pt idx="2">
                  <c:v>Outcomes for learners (66)</c:v>
                </c:pt>
                <c:pt idx="3">
                  <c:v>Quality of provision (62)</c:v>
                </c:pt>
                <c:pt idx="4">
                  <c:v>B1. How effectively do teaching, training and assessment support learning and development? (66)</c:v>
                </c:pt>
                <c:pt idx="5">
                  <c:v>Leadership and management (66)</c:v>
                </c:pt>
              </c:strCache>
            </c:strRef>
          </c:cat>
          <c:val>
            <c:numRef>
              <c:f>'Chart 2'!$F$9:$F$14</c:f>
              <c:numCache>
                <c:formatCode>General</c:formatCode>
                <c:ptCount val="6"/>
                <c:pt idx="0">
                  <c:v>28</c:v>
                </c:pt>
                <c:pt idx="1">
                  <c:v>27</c:v>
                </c:pt>
                <c:pt idx="2">
                  <c:v>29</c:v>
                </c:pt>
                <c:pt idx="3">
                  <c:v>27</c:v>
                </c:pt>
                <c:pt idx="4">
                  <c:v>32</c:v>
                </c:pt>
                <c:pt idx="5">
                  <c:v>27</c:v>
                </c:pt>
              </c:numCache>
            </c:numRef>
          </c:val>
        </c:ser>
        <c:ser>
          <c:idx val="4"/>
          <c:order val="3"/>
          <c:tx>
            <c:strRef>
              <c:f>'Chart 2'!$G$8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2'!$B$9:$B$14</c:f>
              <c:strCache>
                <c:ptCount val="6"/>
                <c:pt idx="0">
                  <c:v>Overall effectiveness (66)</c:v>
                </c:pt>
                <c:pt idx="1">
                  <c:v>Capacity to improve (62)</c:v>
                </c:pt>
                <c:pt idx="2">
                  <c:v>Outcomes for learners (66)</c:v>
                </c:pt>
                <c:pt idx="3">
                  <c:v>Quality of provision (62)</c:v>
                </c:pt>
                <c:pt idx="4">
                  <c:v>B1. How effectively do teaching, training and assessment support learning and development? (66)</c:v>
                </c:pt>
                <c:pt idx="5">
                  <c:v>Leadership and management (66)</c:v>
                </c:pt>
              </c:strCache>
            </c:strRef>
          </c:cat>
          <c:val>
            <c:numRef>
              <c:f>'Chart 2'!$G$9:$G$14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</c:ser>
        <c:gapWidth val="60"/>
        <c:overlap val="100"/>
        <c:axId val="81741696"/>
        <c:axId val="81743232"/>
      </c:barChart>
      <c:catAx>
        <c:axId val="8174169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743232"/>
        <c:crosses val="autoZero"/>
        <c:auto val="1"/>
        <c:lblAlgn val="ctr"/>
        <c:lblOffset val="100"/>
        <c:tickLblSkip val="1"/>
        <c:tickMarkSkip val="1"/>
      </c:catAx>
      <c:valAx>
        <c:axId val="81743232"/>
        <c:scaling>
          <c:orientation val="minMax"/>
        </c:scaling>
        <c:delete val="1"/>
        <c:axPos val="t"/>
        <c:numFmt formatCode="0%" sourceLinked="1"/>
        <c:tickLblPos val="none"/>
        <c:crossAx val="81741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04531426849824"/>
          <c:y val="0.92459016393442628"/>
          <c:w val="0.79607249197262964"/>
          <c:h val="0.9901639344262295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2a'!$D$8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(20)</c:v>
                </c:pt>
                <c:pt idx="1">
                  <c:v>Capacity to improve (18)</c:v>
                </c:pt>
                <c:pt idx="2">
                  <c:v>Outcomes for learners (20)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2a'!$D$9:$D$14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'Chart 2a'!$E$8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(20)</c:v>
                </c:pt>
                <c:pt idx="1">
                  <c:v>Capacity to improve (18)</c:v>
                </c:pt>
                <c:pt idx="2">
                  <c:v>Outcomes for learners (20)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2a'!$E$9:$E$14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</c:numCache>
            </c:numRef>
          </c:val>
        </c:ser>
        <c:ser>
          <c:idx val="3"/>
          <c:order val="2"/>
          <c:tx>
            <c:strRef>
              <c:f>'Chart 2a'!$F$8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(20)</c:v>
                </c:pt>
                <c:pt idx="1">
                  <c:v>Capacity to improve (18)</c:v>
                </c:pt>
                <c:pt idx="2">
                  <c:v>Outcomes for learners (20)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2a'!$F$9:$F$14</c:f>
              <c:numCache>
                <c:formatCode>General</c:formatCode>
                <c:ptCount val="6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5">
                  <c:v>10</c:v>
                </c:pt>
              </c:numCache>
            </c:numRef>
          </c:val>
        </c:ser>
        <c:ser>
          <c:idx val="4"/>
          <c:order val="3"/>
          <c:tx>
            <c:strRef>
              <c:f>'Chart 2a'!$G$8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2a'!$B$9:$B$14</c:f>
              <c:strCache>
                <c:ptCount val="6"/>
                <c:pt idx="0">
                  <c:v>Overall effectiveness (20)</c:v>
                </c:pt>
                <c:pt idx="1">
                  <c:v>Capacity to improve (18)</c:v>
                </c:pt>
                <c:pt idx="2">
                  <c:v>Outcomes for learners (20)</c:v>
                </c:pt>
                <c:pt idx="3">
                  <c:v>Quality of provision (18)</c:v>
                </c:pt>
                <c:pt idx="4">
                  <c:v>B1. How effectively do teaching, training and assessment support learning and development? (20)</c:v>
                </c:pt>
                <c:pt idx="5">
                  <c:v>Leadership and management (20)</c:v>
                </c:pt>
              </c:strCache>
            </c:strRef>
          </c:cat>
          <c:val>
            <c:numRef>
              <c:f>'Chart 2a'!$G$9:$G$14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gapWidth val="60"/>
        <c:overlap val="100"/>
        <c:axId val="81831808"/>
        <c:axId val="81833344"/>
      </c:barChart>
      <c:catAx>
        <c:axId val="8183180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833344"/>
        <c:crosses val="autoZero"/>
        <c:auto val="1"/>
        <c:lblAlgn val="ctr"/>
        <c:lblOffset val="100"/>
        <c:tickLblSkip val="1"/>
        <c:tickMarkSkip val="1"/>
      </c:catAx>
      <c:valAx>
        <c:axId val="81833344"/>
        <c:scaling>
          <c:orientation val="minMax"/>
        </c:scaling>
        <c:delete val="1"/>
        <c:axPos val="t"/>
        <c:numFmt formatCode="0%" sourceLinked="1"/>
        <c:tickLblPos val="none"/>
        <c:crossAx val="8183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4992506371486176"/>
          <c:y val="0.9248396891565025"/>
          <c:w val="0.794872923493259"/>
          <c:h val="0.99019950937505363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2b'!$D$8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(29)</c:v>
                </c:pt>
                <c:pt idx="1">
                  <c:v>Capacity to improve (28)</c:v>
                </c:pt>
                <c:pt idx="2">
                  <c:v>Outcomes for learners (29)</c:v>
                </c:pt>
                <c:pt idx="3">
                  <c:v>Quality of provision (28)</c:v>
                </c:pt>
                <c:pt idx="4">
                  <c:v>B1. How effectively do teaching, training and assessment support learning and development? (29)</c:v>
                </c:pt>
                <c:pt idx="5">
                  <c:v>Leadership and management (29)</c:v>
                </c:pt>
              </c:strCache>
            </c:strRef>
          </c:cat>
          <c:val>
            <c:numRef>
              <c:f>'Chart 2b'!$D$9:$D$14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ser>
          <c:idx val="2"/>
          <c:order val="1"/>
          <c:tx>
            <c:strRef>
              <c:f>'Chart 2b'!$E$8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(29)</c:v>
                </c:pt>
                <c:pt idx="1">
                  <c:v>Capacity to improve (28)</c:v>
                </c:pt>
                <c:pt idx="2">
                  <c:v>Outcomes for learners (29)</c:v>
                </c:pt>
                <c:pt idx="3">
                  <c:v>Quality of provision (28)</c:v>
                </c:pt>
                <c:pt idx="4">
                  <c:v>B1. How effectively do teaching, training and assessment support learning and development? (29)</c:v>
                </c:pt>
                <c:pt idx="5">
                  <c:v>Leadership and management (29)</c:v>
                </c:pt>
              </c:strCache>
            </c:strRef>
          </c:cat>
          <c:val>
            <c:numRef>
              <c:f>'Chart 2b'!$E$9:$E$14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ser>
          <c:idx val="3"/>
          <c:order val="2"/>
          <c:tx>
            <c:strRef>
              <c:f>'Chart 2b'!$F$8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(29)</c:v>
                </c:pt>
                <c:pt idx="1">
                  <c:v>Capacity to improve (28)</c:v>
                </c:pt>
                <c:pt idx="2">
                  <c:v>Outcomes for learners (29)</c:v>
                </c:pt>
                <c:pt idx="3">
                  <c:v>Quality of provision (28)</c:v>
                </c:pt>
                <c:pt idx="4">
                  <c:v>B1. How effectively do teaching, training and assessment support learning and development? (29)</c:v>
                </c:pt>
                <c:pt idx="5">
                  <c:v>Leadership and management (29)</c:v>
                </c:pt>
              </c:strCache>
            </c:strRef>
          </c:cat>
          <c:val>
            <c:numRef>
              <c:f>'Chart 2b'!$F$9:$F$14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</c:numCache>
            </c:numRef>
          </c:val>
        </c:ser>
        <c:ser>
          <c:idx val="4"/>
          <c:order val="3"/>
          <c:tx>
            <c:strRef>
              <c:f>'Chart 2b'!$G$8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dLbl>
              <c:idx val="3"/>
              <c:delete val="1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2b'!$B$9:$B$14</c:f>
              <c:strCache>
                <c:ptCount val="6"/>
                <c:pt idx="0">
                  <c:v>Overall effectiveness (29)</c:v>
                </c:pt>
                <c:pt idx="1">
                  <c:v>Capacity to improve (28)</c:v>
                </c:pt>
                <c:pt idx="2">
                  <c:v>Outcomes for learners (29)</c:v>
                </c:pt>
                <c:pt idx="3">
                  <c:v>Quality of provision (28)</c:v>
                </c:pt>
                <c:pt idx="4">
                  <c:v>B1. How effectively do teaching, training and assessment support learning and development? (29)</c:v>
                </c:pt>
                <c:pt idx="5">
                  <c:v>Leadership and management (29)</c:v>
                </c:pt>
              </c:strCache>
            </c:strRef>
          </c:cat>
          <c:val>
            <c:numRef>
              <c:f>'Chart 2b'!$G$9:$G$14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gapWidth val="60"/>
        <c:overlap val="100"/>
        <c:axId val="81897728"/>
        <c:axId val="81911808"/>
      </c:barChart>
      <c:catAx>
        <c:axId val="81897728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911808"/>
        <c:crosses val="autoZero"/>
        <c:auto val="1"/>
        <c:lblAlgn val="ctr"/>
        <c:lblOffset val="100"/>
        <c:tickLblSkip val="1"/>
        <c:tickMarkSkip val="1"/>
      </c:catAx>
      <c:valAx>
        <c:axId val="81911808"/>
        <c:scaling>
          <c:orientation val="minMax"/>
        </c:scaling>
        <c:delete val="1"/>
        <c:axPos val="t"/>
        <c:numFmt formatCode="0%" sourceLinked="1"/>
        <c:tickLblPos val="none"/>
        <c:crossAx val="8189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509039543431684"/>
          <c:y val="0.92508280113194319"/>
          <c:w val="0.79518132988794354"/>
          <c:h val="0.99022938093650348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1"/>
          <c:order val="0"/>
          <c:tx>
            <c:strRef>
              <c:f>'Chart 2c'!$D$8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(16)</c:v>
                </c:pt>
                <c:pt idx="2">
                  <c:v>Outcomes for learners (17)</c:v>
                </c:pt>
                <c:pt idx="3">
                  <c:v>Quality of provision (16)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2c'!$D$9:$D$14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1"/>
          <c:tx>
            <c:strRef>
              <c:f>'Chart 2c'!$E$8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(16)</c:v>
                </c:pt>
                <c:pt idx="2">
                  <c:v>Outcomes for learners (17)</c:v>
                </c:pt>
                <c:pt idx="3">
                  <c:v>Quality of provision (16)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2c'!$E$9:$E$14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ser>
          <c:idx val="3"/>
          <c:order val="2"/>
          <c:tx>
            <c:strRef>
              <c:f>'Chart 2c'!$F$8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(16)</c:v>
                </c:pt>
                <c:pt idx="2">
                  <c:v>Outcomes for learners (17)</c:v>
                </c:pt>
                <c:pt idx="3">
                  <c:v>Quality of provision (16)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2c'!$F$9:$F$14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</c:ser>
        <c:ser>
          <c:idx val="4"/>
          <c:order val="3"/>
          <c:tx>
            <c:strRef>
              <c:f>'Chart 2c'!$G$8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2c'!$B$9:$B$14</c:f>
              <c:strCache>
                <c:ptCount val="6"/>
                <c:pt idx="0">
                  <c:v>Overall effectiveness (17)</c:v>
                </c:pt>
                <c:pt idx="1">
                  <c:v>Capacity to improve (16)</c:v>
                </c:pt>
                <c:pt idx="2">
                  <c:v>Outcomes for learners (17)</c:v>
                </c:pt>
                <c:pt idx="3">
                  <c:v>Quality of provision (16)</c:v>
                </c:pt>
                <c:pt idx="4">
                  <c:v>B1. How effectively do teaching, training and assessment support learning and development? (17)</c:v>
                </c:pt>
                <c:pt idx="5">
                  <c:v>Leadership and management (17)</c:v>
                </c:pt>
              </c:strCache>
            </c:strRef>
          </c:cat>
          <c:val>
            <c:numRef>
              <c:f>'Chart 2c'!$G$9:$G$14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gapWidth val="60"/>
        <c:overlap val="100"/>
        <c:axId val="81997824"/>
        <c:axId val="81999360"/>
      </c:barChart>
      <c:catAx>
        <c:axId val="819978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1999360"/>
        <c:crosses val="autoZero"/>
        <c:auto val="1"/>
        <c:lblAlgn val="ctr"/>
        <c:lblOffset val="100"/>
        <c:tickLblSkip val="1"/>
        <c:tickMarkSkip val="1"/>
      </c:catAx>
      <c:valAx>
        <c:axId val="81999360"/>
        <c:scaling>
          <c:orientation val="minMax"/>
        </c:scaling>
        <c:delete val="1"/>
        <c:axPos val="t"/>
        <c:numFmt formatCode="0%" sourceLinked="1"/>
        <c:tickLblPos val="none"/>
        <c:crossAx val="81997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84772027335593"/>
          <c:y val="0.91089386103964731"/>
          <c:w val="0.87022971973704522"/>
          <c:h val="0.9769008081910554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#REF!</c:f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2040704"/>
        <c:axId val="82042240"/>
      </c:barChart>
      <c:catAx>
        <c:axId val="8204070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2042240"/>
        <c:crosses val="autoZero"/>
        <c:auto val="1"/>
        <c:lblAlgn val="ctr"/>
        <c:lblOffset val="100"/>
        <c:tickLblSkip val="3"/>
        <c:tickMarkSkip val="1"/>
      </c:catAx>
      <c:valAx>
        <c:axId val="82042240"/>
        <c:scaling>
          <c:orientation val="minMax"/>
        </c:scaling>
        <c:delete val="1"/>
        <c:axPos val="t"/>
        <c:numFmt formatCode="0%" sourceLinked="1"/>
        <c:tickLblPos val="none"/>
        <c:crossAx val="82040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2047244094488189"/>
          <c:y val="0.10000032552189297"/>
          <c:w val="0.73858267716535431"/>
          <c:h val="0.78333588325482828"/>
        </c:manualLayout>
      </c:layout>
      <c:barChart>
        <c:barDir val="bar"/>
        <c:grouping val="percentStacked"/>
        <c:ser>
          <c:idx val="0"/>
          <c:order val="0"/>
          <c:tx>
            <c:strRef>
              <c:f>'Chart 3'!$D$6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Jan 2012 - 31 Mar 2012 (66)²</c:v>
                </c:pt>
                <c:pt idx="1">
                  <c:v>1 Oct 2011 - 31 Dec 2011 (84)</c:v>
                </c:pt>
                <c:pt idx="2">
                  <c:v>1 Jul 2011 - 30 Sep 2011  (41)</c:v>
                </c:pt>
                <c:pt idx="3">
                  <c:v>1 Apr 2011 - 30 Jun 2011 (83)</c:v>
                </c:pt>
                <c:pt idx="4">
                  <c:v>1 Jan 2011 - 31 Mar 2011 (102)</c:v>
                </c:pt>
                <c:pt idx="5">
                  <c:v>1 Oct 2010 - 31 Dec 2010 (125)</c:v>
                </c:pt>
                <c:pt idx="6">
                  <c:v>1 Jul 2010 - 30 Sep 2010  (75)</c:v>
                </c:pt>
                <c:pt idx="7">
                  <c:v>1 Apr 2010 - 30 Jun 2010 (105)</c:v>
                </c:pt>
              </c:strCache>
            </c:strRef>
          </c:cat>
          <c:val>
            <c:numRef>
              <c:f>'Chart 3'!$D$7:$D$14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 formatCode="0">
                  <c:v>6</c:v>
                </c:pt>
                <c:pt idx="5" formatCode="0">
                  <c:v>12</c:v>
                </c:pt>
                <c:pt idx="6" formatCode="0">
                  <c:v>2</c:v>
                </c:pt>
                <c:pt idx="7" formatCode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'Chart 3'!$E$6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Jan 2012 - 31 Mar 2012 (66)²</c:v>
                </c:pt>
                <c:pt idx="1">
                  <c:v>1 Oct 2011 - 31 Dec 2011 (84)</c:v>
                </c:pt>
                <c:pt idx="2">
                  <c:v>1 Jul 2011 - 30 Sep 2011  (41)</c:v>
                </c:pt>
                <c:pt idx="3">
                  <c:v>1 Apr 2011 - 30 Jun 2011 (83)</c:v>
                </c:pt>
                <c:pt idx="4">
                  <c:v>1 Jan 2011 - 31 Mar 2011 (102)</c:v>
                </c:pt>
                <c:pt idx="5">
                  <c:v>1 Oct 2010 - 31 Dec 2010 (125)</c:v>
                </c:pt>
                <c:pt idx="6">
                  <c:v>1 Jul 2010 - 30 Sep 2010  (75)</c:v>
                </c:pt>
                <c:pt idx="7">
                  <c:v>1 Apr 2010 - 30 Jun 2010 (105)</c:v>
                </c:pt>
              </c:strCache>
            </c:strRef>
          </c:cat>
          <c:val>
            <c:numRef>
              <c:f>'Chart 3'!$E$7:$E$14</c:f>
              <c:numCache>
                <c:formatCode>General</c:formatCode>
                <c:ptCount val="8"/>
                <c:pt idx="0">
                  <c:v>26</c:v>
                </c:pt>
                <c:pt idx="1">
                  <c:v>43</c:v>
                </c:pt>
                <c:pt idx="2">
                  <c:v>21</c:v>
                </c:pt>
                <c:pt idx="3">
                  <c:v>35</c:v>
                </c:pt>
                <c:pt idx="4" formatCode="0">
                  <c:v>48</c:v>
                </c:pt>
                <c:pt idx="5" formatCode="0">
                  <c:v>62</c:v>
                </c:pt>
                <c:pt idx="6" formatCode="0">
                  <c:v>29</c:v>
                </c:pt>
                <c:pt idx="7" formatCode="0">
                  <c:v>57</c:v>
                </c:pt>
              </c:numCache>
            </c:numRef>
          </c:val>
        </c:ser>
        <c:ser>
          <c:idx val="2"/>
          <c:order val="2"/>
          <c:tx>
            <c:strRef>
              <c:f>'Chart 3'!$F$6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Jan 2012 - 31 Mar 2012 (66)²</c:v>
                </c:pt>
                <c:pt idx="1">
                  <c:v>1 Oct 2011 - 31 Dec 2011 (84)</c:v>
                </c:pt>
                <c:pt idx="2">
                  <c:v>1 Jul 2011 - 30 Sep 2011  (41)</c:v>
                </c:pt>
                <c:pt idx="3">
                  <c:v>1 Apr 2011 - 30 Jun 2011 (83)</c:v>
                </c:pt>
                <c:pt idx="4">
                  <c:v>1 Jan 2011 - 31 Mar 2011 (102)</c:v>
                </c:pt>
                <c:pt idx="5">
                  <c:v>1 Oct 2010 - 31 Dec 2010 (125)</c:v>
                </c:pt>
                <c:pt idx="6">
                  <c:v>1 Jul 2010 - 30 Sep 2010  (75)</c:v>
                </c:pt>
                <c:pt idx="7">
                  <c:v>1 Apr 2010 - 30 Jun 2010 (105)</c:v>
                </c:pt>
              </c:strCache>
            </c:strRef>
          </c:cat>
          <c:val>
            <c:numRef>
              <c:f>'Chart 3'!$F$7:$F$14</c:f>
              <c:numCache>
                <c:formatCode>General</c:formatCode>
                <c:ptCount val="8"/>
                <c:pt idx="0">
                  <c:v>28</c:v>
                </c:pt>
                <c:pt idx="1">
                  <c:v>27</c:v>
                </c:pt>
                <c:pt idx="2">
                  <c:v>15</c:v>
                </c:pt>
                <c:pt idx="3">
                  <c:v>38</c:v>
                </c:pt>
                <c:pt idx="4" formatCode="0">
                  <c:v>43</c:v>
                </c:pt>
                <c:pt idx="5" formatCode="0">
                  <c:v>49</c:v>
                </c:pt>
                <c:pt idx="6" formatCode="0">
                  <c:v>35</c:v>
                </c:pt>
                <c:pt idx="7" formatCode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'Chart 3'!$G$6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D13D6A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'Chart 3'!$B$7:$B$14</c:f>
              <c:strCache>
                <c:ptCount val="8"/>
                <c:pt idx="0">
                  <c:v>1 Jan 2012 - 31 Mar 2012 (66)²</c:v>
                </c:pt>
                <c:pt idx="1">
                  <c:v>1 Oct 2011 - 31 Dec 2011 (84)</c:v>
                </c:pt>
                <c:pt idx="2">
                  <c:v>1 Jul 2011 - 30 Sep 2011  (41)</c:v>
                </c:pt>
                <c:pt idx="3">
                  <c:v>1 Apr 2011 - 30 Jun 2011 (83)</c:v>
                </c:pt>
                <c:pt idx="4">
                  <c:v>1 Jan 2011 - 31 Mar 2011 (102)</c:v>
                </c:pt>
                <c:pt idx="5">
                  <c:v>1 Oct 2010 - 31 Dec 2010 (125)</c:v>
                </c:pt>
                <c:pt idx="6">
                  <c:v>1 Jul 2010 - 30 Sep 2010  (75)</c:v>
                </c:pt>
                <c:pt idx="7">
                  <c:v>1 Apr 2010 - 30 Jun 2010 (105)</c:v>
                </c:pt>
              </c:strCache>
            </c:strRef>
          </c:cat>
          <c:val>
            <c:numRef>
              <c:f>'Chart 3'!$G$7:$G$14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2</c:v>
                </c:pt>
                <c:pt idx="3">
                  <c:v>6</c:v>
                </c:pt>
                <c:pt idx="4" formatCode="0">
                  <c:v>5</c:v>
                </c:pt>
                <c:pt idx="5" formatCode="0">
                  <c:v>2</c:v>
                </c:pt>
                <c:pt idx="6" formatCode="0">
                  <c:v>9</c:v>
                </c:pt>
                <c:pt idx="7" formatCode="0">
                  <c:v>9</c:v>
                </c:pt>
              </c:numCache>
            </c:numRef>
          </c:val>
        </c:ser>
        <c:gapWidth val="50"/>
        <c:overlap val="100"/>
        <c:axId val="82137856"/>
        <c:axId val="82139392"/>
      </c:barChart>
      <c:catAx>
        <c:axId val="82137856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2139392"/>
        <c:crosses val="autoZero"/>
        <c:auto val="1"/>
        <c:lblAlgn val="ctr"/>
        <c:lblOffset val="100"/>
        <c:tickLblSkip val="1"/>
        <c:tickMarkSkip val="1"/>
      </c:catAx>
      <c:valAx>
        <c:axId val="82139392"/>
        <c:scaling>
          <c:orientation val="minMax"/>
        </c:scaling>
        <c:delete val="1"/>
        <c:axPos val="t"/>
        <c:numFmt formatCode="0%" sourceLinked="1"/>
        <c:tickLblPos val="none"/>
        <c:crossAx val="8213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7305009214273743"/>
          <c:y val="0.89666946631671041"/>
          <c:w val="0.79149040412501626"/>
          <c:h val="0.96333648293963259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  <a:prstDash val="solid"/>
            </a:ln>
          </c:spPr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'Chart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'Chart 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0"/>
        <c:overlap val="100"/>
        <c:axId val="82188544"/>
        <c:axId val="82264064"/>
      </c:barChart>
      <c:catAx>
        <c:axId val="8218854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2264064"/>
        <c:crosses val="autoZero"/>
        <c:auto val="1"/>
        <c:lblAlgn val="ctr"/>
        <c:lblOffset val="100"/>
        <c:tickLblSkip val="1"/>
        <c:tickMarkSkip val="1"/>
      </c:catAx>
      <c:valAx>
        <c:axId val="82264064"/>
        <c:scaling>
          <c:orientation val="minMax"/>
        </c:scaling>
        <c:delete val="1"/>
        <c:axPos val="t"/>
        <c:numFmt formatCode="0%" sourceLinked="1"/>
        <c:tickLblPos val="none"/>
        <c:crossAx val="8218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4</xdr:row>
      <xdr:rowOff>228600</xdr:rowOff>
    </xdr:to>
    <xdr:pic>
      <xdr:nvPicPr>
        <xdr:cNvPr id="501894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083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15</xdr:row>
      <xdr:rowOff>123825</xdr:rowOff>
    </xdr:from>
    <xdr:to>
      <xdr:col>7</xdr:col>
      <xdr:colOff>762000</xdr:colOff>
      <xdr:row>32</xdr:row>
      <xdr:rowOff>76200</xdr:rowOff>
    </xdr:to>
    <xdr:graphicFrame macro="">
      <xdr:nvGraphicFramePr>
        <xdr:cNvPr id="5083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21</xdr:row>
      <xdr:rowOff>142875</xdr:rowOff>
    </xdr:from>
    <xdr:to>
      <xdr:col>7</xdr:col>
      <xdr:colOff>66675</xdr:colOff>
      <xdr:row>21</xdr:row>
      <xdr:rowOff>142875</xdr:rowOff>
    </xdr:to>
    <xdr:sp macro="" textlink="">
      <xdr:nvSpPr>
        <xdr:cNvPr id="508306" name="Line 3"/>
        <xdr:cNvSpPr>
          <a:spLocks noChangeShapeType="1"/>
        </xdr:cNvSpPr>
      </xdr:nvSpPr>
      <xdr:spPr bwMode="auto">
        <a:xfrm>
          <a:off x="209550" y="3562350"/>
          <a:ext cx="61531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0.89348</cdr:x>
      <cdr:y>0.17606</cdr:y>
    </cdr:from>
    <cdr:to>
      <cdr:x>0.99284</cdr:x>
      <cdr:y>0.53169</cdr:y>
    </cdr:to>
    <cdr:sp macro="" textlink="">
      <cdr:nvSpPr>
        <cdr:cNvPr id="509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4507" y="476249"/>
          <a:ext cx="683303" cy="962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150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15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13</xdr:row>
      <xdr:rowOff>104775</xdr:rowOff>
    </xdr:from>
    <xdr:to>
      <xdr:col>8</xdr:col>
      <xdr:colOff>152400</xdr:colOff>
      <xdr:row>30</xdr:row>
      <xdr:rowOff>47625</xdr:rowOff>
    </xdr:to>
    <xdr:graphicFrame macro="">
      <xdr:nvGraphicFramePr>
        <xdr:cNvPr id="5115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22</xdr:row>
      <xdr:rowOff>19050</xdr:rowOff>
    </xdr:from>
    <xdr:to>
      <xdr:col>7</xdr:col>
      <xdr:colOff>190500</xdr:colOff>
      <xdr:row>22</xdr:row>
      <xdr:rowOff>19050</xdr:rowOff>
    </xdr:to>
    <xdr:sp macro="" textlink="">
      <xdr:nvSpPr>
        <xdr:cNvPr id="511512" name="Line 4"/>
        <xdr:cNvSpPr>
          <a:spLocks noChangeShapeType="1"/>
        </xdr:cNvSpPr>
      </xdr:nvSpPr>
      <xdr:spPr bwMode="auto">
        <a:xfrm flipV="1">
          <a:off x="285750" y="360045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0.8932</cdr:x>
      <cdr:y>0.31802</cdr:y>
    </cdr:from>
    <cdr:to>
      <cdr:x>0.9923</cdr:x>
      <cdr:y>0.63958</cdr:y>
    </cdr:to>
    <cdr:sp macro="" textlink="">
      <cdr:nvSpPr>
        <cdr:cNvPr id="514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0042" y="857250"/>
          <a:ext cx="676796" cy="866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56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8</xdr:col>
      <xdr:colOff>0</xdr:colOff>
      <xdr:row>2</xdr:row>
      <xdr:rowOff>0</xdr:rowOff>
    </xdr:to>
    <xdr:graphicFrame macro="">
      <xdr:nvGraphicFramePr>
        <xdr:cNvPr id="5156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14</xdr:row>
      <xdr:rowOff>9525</xdr:rowOff>
    </xdr:from>
    <xdr:to>
      <xdr:col>8</xdr:col>
      <xdr:colOff>85725</xdr:colOff>
      <xdr:row>30</xdr:row>
      <xdr:rowOff>114300</xdr:rowOff>
    </xdr:to>
    <xdr:graphicFrame macro="">
      <xdr:nvGraphicFramePr>
        <xdr:cNvPr id="5156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22</xdr:row>
      <xdr:rowOff>76200</xdr:rowOff>
    </xdr:from>
    <xdr:to>
      <xdr:col>7</xdr:col>
      <xdr:colOff>171450</xdr:colOff>
      <xdr:row>22</xdr:row>
      <xdr:rowOff>76200</xdr:rowOff>
    </xdr:to>
    <xdr:sp macro="" textlink="">
      <xdr:nvSpPr>
        <xdr:cNvPr id="515608" name="Line 4"/>
        <xdr:cNvSpPr>
          <a:spLocks noChangeShapeType="1"/>
        </xdr:cNvSpPr>
      </xdr:nvSpPr>
      <xdr:spPr bwMode="auto">
        <a:xfrm flipV="1">
          <a:off x="228600" y="3657600"/>
          <a:ext cx="62293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0.89356</cdr:x>
      <cdr:y>0.38163</cdr:y>
    </cdr:from>
    <cdr:to>
      <cdr:x>0.99269</cdr:x>
      <cdr:y>0.67138</cdr:y>
    </cdr:to>
    <cdr:sp macro="" textlink="">
      <cdr:nvSpPr>
        <cdr:cNvPr id="518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0168" y="1028700"/>
          <a:ext cx="691164" cy="781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2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Introduction of new framework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0</xdr:rowOff>
    </xdr:from>
    <xdr:to>
      <xdr:col>6</xdr:col>
      <xdr:colOff>809625</xdr:colOff>
      <xdr:row>28</xdr:row>
      <xdr:rowOff>57150</xdr:rowOff>
    </xdr:to>
    <xdr:graphicFrame macro="">
      <xdr:nvGraphicFramePr>
        <xdr:cNvPr id="3640374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9525</xdr:rowOff>
    </xdr:from>
    <xdr:to>
      <xdr:col>7</xdr:col>
      <xdr:colOff>495300</xdr:colOff>
      <xdr:row>34</xdr:row>
      <xdr:rowOff>257175</xdr:rowOff>
    </xdr:to>
    <xdr:graphicFrame macro="">
      <xdr:nvGraphicFramePr>
        <xdr:cNvPr id="31937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18</xdr:row>
      <xdr:rowOff>57150</xdr:rowOff>
    </xdr:from>
    <xdr:to>
      <xdr:col>10</xdr:col>
      <xdr:colOff>0</xdr:colOff>
      <xdr:row>38</xdr:row>
      <xdr:rowOff>114300</xdr:rowOff>
    </xdr:to>
    <xdr:graphicFrame macro="">
      <xdr:nvGraphicFramePr>
        <xdr:cNvPr id="584837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133350</xdr:colOff>
      <xdr:row>33</xdr:row>
      <xdr:rowOff>152400</xdr:rowOff>
    </xdr:to>
    <xdr:graphicFrame macro="">
      <xdr:nvGraphicFramePr>
        <xdr:cNvPr id="33986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209550</xdr:colOff>
      <xdr:row>34</xdr:row>
      <xdr:rowOff>0</xdr:rowOff>
    </xdr:to>
    <xdr:graphicFrame macro="">
      <xdr:nvGraphicFramePr>
        <xdr:cNvPr id="4783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219075</xdr:colOff>
      <xdr:row>34</xdr:row>
      <xdr:rowOff>9525</xdr:rowOff>
    </xdr:to>
    <xdr:graphicFrame macro="">
      <xdr:nvGraphicFramePr>
        <xdr:cNvPr id="47732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733425</xdr:colOff>
      <xdr:row>32</xdr:row>
      <xdr:rowOff>133350</xdr:rowOff>
    </xdr:to>
    <xdr:graphicFrame macro="">
      <xdr:nvGraphicFramePr>
        <xdr:cNvPr id="503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graphicFrame macro="">
      <xdr:nvGraphicFramePr>
        <xdr:cNvPr id="50509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16</xdr:row>
      <xdr:rowOff>9525</xdr:rowOff>
    </xdr:from>
    <xdr:to>
      <xdr:col>7</xdr:col>
      <xdr:colOff>304800</xdr:colOff>
      <xdr:row>33</xdr:row>
      <xdr:rowOff>114300</xdr:rowOff>
    </xdr:to>
    <xdr:graphicFrame macro="">
      <xdr:nvGraphicFramePr>
        <xdr:cNvPr id="505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0.18665</cdr:x>
      <cdr:y>0.06494</cdr:y>
    </cdr:from>
    <cdr:to>
      <cdr:x>0.73821</cdr:x>
      <cdr:y>0.1898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7634" y="50800"/>
          <a:ext cx="2968299" cy="91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Quality of teaching over 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ifp1hq\team$\$New%20structure%20SharePoint%20docs\Report%20Information\Official%20Statistics\Learning%20and%20skills\1103_LandS%20Provisional\Comms%20Final\1103_LandS_Summary%20(provision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d%20Data%20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Template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%20All%20L&amp;S%20Data%20Inpu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Chart%205%20Data%20Inpu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Chart%205a%20Data%20Inpu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Chart%205b%20Data%20Inpu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Chart%205c%20Data%20Inpu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e%20Data%20Inpu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f%20Data%20Inpu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g%20Data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1HQ\userdata$\DOCUME~1\wwang\LOCALS~1\Temp\Statistical%20first%20release%20generic%20templa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h%20Data%20Inpu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i%20Data%20Inpu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j%20Data%20Inpu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k%20Data%20Inpu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1%20Quarter%20Data%20Inp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1%20Month%201%20Data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1%20Month%202%20Data%20Inp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1%20Month%203%20Data%20Inpu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a%20Data%20Inpu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b%20Data%20Inpu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$New%20structure%20SharePoint%20docs/Report%20Information/Official%20Statistics/Learning%20and%20skills/1203_LandS%20Provisional/Data%20input%20tables/Table%202c%20Data%20Inpu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2f"/>
      <sheetName val="Table 2g"/>
      <sheetName val="Table 3"/>
      <sheetName val="Chart 1"/>
      <sheetName val="Chart 2"/>
      <sheetName val="Chart 2a"/>
      <sheetName val="Chart 2b"/>
      <sheetName val="Chart 2c"/>
      <sheetName val="Chart 3"/>
      <sheetName val="Chart 4"/>
      <sheetName val="Chart 4a"/>
      <sheetName val="Chart 4b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1 January 2011 and 31 March 2011</v>
          </cell>
        </row>
        <row r="4">
          <cell r="B4" t="str">
            <v>January 2011</v>
          </cell>
        </row>
        <row r="5">
          <cell r="B5" t="str">
            <v>February 2011</v>
          </cell>
        </row>
        <row r="6">
          <cell r="B6" t="str">
            <v>March 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ISC_Qtr"/>
      <sheetName val="All_ISC_Month1"/>
      <sheetName val="All_ISC_Month2"/>
      <sheetName val="All_ISC_Month3"/>
    </sheetNames>
    <sheetDataSet>
      <sheetData sheetId="0">
        <row r="5">
          <cell r="B5">
            <v>1</v>
          </cell>
          <cell r="C5">
            <v>1</v>
          </cell>
          <cell r="D5">
            <v>2</v>
          </cell>
          <cell r="E5">
            <v>1</v>
          </cell>
          <cell r="F5">
            <v>5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4</v>
          </cell>
        </row>
        <row r="6">
          <cell r="B6">
            <v>1</v>
          </cell>
          <cell r="C6">
            <v>1</v>
          </cell>
          <cell r="D6">
            <v>2</v>
          </cell>
          <cell r="E6">
            <v>1</v>
          </cell>
          <cell r="F6">
            <v>5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4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0</v>
          </cell>
          <cell r="F7">
            <v>5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  <cell r="R7">
            <v>1</v>
          </cell>
          <cell r="S7">
            <v>2</v>
          </cell>
          <cell r="T7">
            <v>0</v>
          </cell>
          <cell r="U7">
            <v>4</v>
          </cell>
        </row>
        <row r="8">
          <cell r="B8">
            <v>1</v>
          </cell>
          <cell r="C8">
            <v>1</v>
          </cell>
          <cell r="D8">
            <v>3</v>
          </cell>
          <cell r="E8">
            <v>0</v>
          </cell>
          <cell r="F8">
            <v>5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  <cell r="R8">
            <v>1</v>
          </cell>
          <cell r="S8">
            <v>2</v>
          </cell>
          <cell r="T8">
            <v>0</v>
          </cell>
          <cell r="U8">
            <v>4</v>
          </cell>
        </row>
        <row r="9">
          <cell r="B9">
            <v>1</v>
          </cell>
          <cell r="C9">
            <v>1</v>
          </cell>
          <cell r="D9">
            <v>3</v>
          </cell>
          <cell r="E9">
            <v>0</v>
          </cell>
          <cell r="F9">
            <v>5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1</v>
          </cell>
          <cell r="S9">
            <v>2</v>
          </cell>
          <cell r="T9">
            <v>0</v>
          </cell>
          <cell r="U9">
            <v>4</v>
          </cell>
        </row>
        <row r="10">
          <cell r="B10">
            <v>0</v>
          </cell>
          <cell r="C10">
            <v>2</v>
          </cell>
          <cell r="D10">
            <v>3</v>
          </cell>
          <cell r="E10">
            <v>0</v>
          </cell>
          <cell r="F10">
            <v>5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</v>
          </cell>
          <cell r="S10">
            <v>2</v>
          </cell>
          <cell r="T10">
            <v>0</v>
          </cell>
          <cell r="U10">
            <v>4</v>
          </cell>
        </row>
        <row r="11">
          <cell r="B11">
            <v>1</v>
          </cell>
          <cell r="C11">
            <v>1</v>
          </cell>
          <cell r="D11">
            <v>3</v>
          </cell>
          <cell r="E11">
            <v>0</v>
          </cell>
          <cell r="F11">
            <v>5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1</v>
          </cell>
          <cell r="S11">
            <v>2</v>
          </cell>
          <cell r="T11">
            <v>0</v>
          </cell>
          <cell r="U11">
            <v>4</v>
          </cell>
        </row>
        <row r="12">
          <cell r="B12">
            <v>1</v>
          </cell>
          <cell r="C12">
            <v>3</v>
          </cell>
          <cell r="D12">
            <v>1</v>
          </cell>
          <cell r="E12">
            <v>0</v>
          </cell>
          <cell r="F12">
            <v>5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2</v>
          </cell>
          <cell r="S12">
            <v>1</v>
          </cell>
          <cell r="T12">
            <v>0</v>
          </cell>
          <cell r="U12">
            <v>4</v>
          </cell>
        </row>
        <row r="13">
          <cell r="B13">
            <v>1</v>
          </cell>
          <cell r="C13">
            <v>1</v>
          </cell>
          <cell r="D13">
            <v>3</v>
          </cell>
          <cell r="E13">
            <v>0</v>
          </cell>
          <cell r="F13">
            <v>5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1</v>
          </cell>
          <cell r="S13">
            <v>2</v>
          </cell>
          <cell r="T13">
            <v>0</v>
          </cell>
          <cell r="U13">
            <v>4</v>
          </cell>
        </row>
        <row r="14">
          <cell r="B14">
            <v>1</v>
          </cell>
          <cell r="C14">
            <v>1</v>
          </cell>
          <cell r="D14">
            <v>3</v>
          </cell>
          <cell r="E14">
            <v>0</v>
          </cell>
          <cell r="F14">
            <v>5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  <cell r="R14">
            <v>1</v>
          </cell>
          <cell r="S14">
            <v>2</v>
          </cell>
          <cell r="T14">
            <v>0</v>
          </cell>
          <cell r="U14">
            <v>4</v>
          </cell>
        </row>
        <row r="15">
          <cell r="B15">
            <v>1</v>
          </cell>
          <cell r="C15">
            <v>1</v>
          </cell>
          <cell r="D15">
            <v>3</v>
          </cell>
          <cell r="E15">
            <v>0</v>
          </cell>
          <cell r="F15">
            <v>5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1</v>
          </cell>
          <cell r="S15">
            <v>2</v>
          </cell>
          <cell r="T15">
            <v>0</v>
          </cell>
          <cell r="U15">
            <v>4</v>
          </cell>
        </row>
        <row r="16">
          <cell r="B16">
            <v>0</v>
          </cell>
          <cell r="C16">
            <v>2</v>
          </cell>
          <cell r="D16">
            <v>3</v>
          </cell>
          <cell r="E16">
            <v>0</v>
          </cell>
          <cell r="F16">
            <v>5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</v>
          </cell>
          <cell r="S16">
            <v>2</v>
          </cell>
          <cell r="T16">
            <v>0</v>
          </cell>
          <cell r="U16">
            <v>4</v>
          </cell>
        </row>
        <row r="17">
          <cell r="B17">
            <v>1</v>
          </cell>
          <cell r="C17">
            <v>1</v>
          </cell>
          <cell r="D17">
            <v>3</v>
          </cell>
          <cell r="E17">
            <v>0</v>
          </cell>
          <cell r="F17">
            <v>5</v>
          </cell>
          <cell r="G17">
            <v>0</v>
          </cell>
          <cell r="H17">
            <v>0</v>
          </cell>
          <cell r="I17">
            <v>1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1</v>
          </cell>
          <cell r="S17">
            <v>2</v>
          </cell>
          <cell r="T17">
            <v>0</v>
          </cell>
          <cell r="U17">
            <v>4</v>
          </cell>
        </row>
        <row r="18">
          <cell r="B18">
            <v>1</v>
          </cell>
          <cell r="C18">
            <v>2</v>
          </cell>
          <cell r="D18">
            <v>2</v>
          </cell>
          <cell r="E18">
            <v>0</v>
          </cell>
          <cell r="F18">
            <v>5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  <cell r="U18">
            <v>4</v>
          </cell>
        </row>
        <row r="19">
          <cell r="B19">
            <v>1</v>
          </cell>
          <cell r="C19">
            <v>3</v>
          </cell>
          <cell r="D19">
            <v>1</v>
          </cell>
          <cell r="E19">
            <v>0</v>
          </cell>
          <cell r="F19">
            <v>5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2</v>
          </cell>
          <cell r="S19">
            <v>1</v>
          </cell>
          <cell r="T19">
            <v>0</v>
          </cell>
          <cell r="U19">
            <v>4</v>
          </cell>
        </row>
        <row r="20">
          <cell r="B20">
            <v>1</v>
          </cell>
          <cell r="C20">
            <v>1</v>
          </cell>
          <cell r="D20">
            <v>2</v>
          </cell>
          <cell r="E20">
            <v>1</v>
          </cell>
          <cell r="F20">
            <v>5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4</v>
          </cell>
        </row>
        <row r="21">
          <cell r="B21">
            <v>1</v>
          </cell>
          <cell r="C21">
            <v>1</v>
          </cell>
          <cell r="D21">
            <v>2</v>
          </cell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1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4</v>
          </cell>
        </row>
        <row r="22">
          <cell r="B22">
            <v>1</v>
          </cell>
          <cell r="C22">
            <v>1</v>
          </cell>
          <cell r="D22">
            <v>2</v>
          </cell>
          <cell r="E22">
            <v>1</v>
          </cell>
          <cell r="F22">
            <v>5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4</v>
          </cell>
        </row>
        <row r="23">
          <cell r="B23">
            <v>1</v>
          </cell>
          <cell r="C23">
            <v>2</v>
          </cell>
          <cell r="D23">
            <v>2</v>
          </cell>
          <cell r="E23">
            <v>0</v>
          </cell>
          <cell r="F23">
            <v>5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2</v>
          </cell>
          <cell r="S23">
            <v>1</v>
          </cell>
          <cell r="T23">
            <v>0</v>
          </cell>
          <cell r="U23">
            <v>4</v>
          </cell>
        </row>
        <row r="24">
          <cell r="B24">
            <v>0</v>
          </cell>
          <cell r="C24">
            <v>2</v>
          </cell>
          <cell r="D24">
            <v>2</v>
          </cell>
          <cell r="E24">
            <v>1</v>
          </cell>
          <cell r="F24">
            <v>5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</v>
          </cell>
          <cell r="S24">
            <v>1</v>
          </cell>
          <cell r="T24">
            <v>1</v>
          </cell>
          <cell r="U24">
            <v>4</v>
          </cell>
        </row>
        <row r="25">
          <cell r="B25">
            <v>1</v>
          </cell>
          <cell r="C25">
            <v>0</v>
          </cell>
          <cell r="D25">
            <v>4</v>
          </cell>
          <cell r="E25">
            <v>0</v>
          </cell>
          <cell r="F25">
            <v>5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3</v>
          </cell>
          <cell r="T25">
            <v>0</v>
          </cell>
          <cell r="U25">
            <v>4</v>
          </cell>
        </row>
        <row r="26">
          <cell r="B26">
            <v>1</v>
          </cell>
          <cell r="C26">
            <v>1</v>
          </cell>
          <cell r="D26">
            <v>2</v>
          </cell>
          <cell r="E26">
            <v>1</v>
          </cell>
          <cell r="F26">
            <v>5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4</v>
          </cell>
        </row>
        <row r="27">
          <cell r="B27">
            <v>1</v>
          </cell>
          <cell r="C27">
            <v>1</v>
          </cell>
          <cell r="D27">
            <v>2</v>
          </cell>
          <cell r="E27">
            <v>1</v>
          </cell>
          <cell r="F27">
            <v>5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emplate Intro"/>
      <sheetName val="Cover"/>
      <sheetName val="CoverOld"/>
      <sheetName val="Contents"/>
      <sheetName val="SCCSM"/>
      <sheetName val="SCCNTI"/>
      <sheetName val="DataPack"/>
      <sheetName val="Dates"/>
      <sheetName val="Table 1"/>
      <sheetName val="Table 2"/>
      <sheetName val="Table 2a"/>
      <sheetName val="Table 3"/>
      <sheetName val="Table 4"/>
      <sheetName val="Table 5"/>
      <sheetName val="Chart 1"/>
      <sheetName val="Chart 2"/>
      <sheetName val="Chart 3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L&amp;S_Qtr"/>
      <sheetName val="All_L&amp;S_Month1"/>
      <sheetName val="All_L&amp;S_Month2"/>
      <sheetName val="All_L&amp;S_Month3"/>
    </sheetNames>
    <sheetDataSet>
      <sheetData sheetId="0">
        <row r="5">
          <cell r="B5">
            <v>4</v>
          </cell>
          <cell r="C5">
            <v>26</v>
          </cell>
          <cell r="D5">
            <v>28</v>
          </cell>
          <cell r="E5">
            <v>8</v>
          </cell>
          <cell r="F5">
            <v>66</v>
          </cell>
          <cell r="G5">
            <v>1</v>
          </cell>
          <cell r="H5">
            <v>8</v>
          </cell>
          <cell r="I5">
            <v>4</v>
          </cell>
          <cell r="J5">
            <v>1</v>
          </cell>
          <cell r="K5">
            <v>14</v>
          </cell>
          <cell r="L5">
            <v>2</v>
          </cell>
          <cell r="M5">
            <v>10</v>
          </cell>
          <cell r="N5">
            <v>10</v>
          </cell>
          <cell r="O5">
            <v>6</v>
          </cell>
          <cell r="P5">
            <v>28</v>
          </cell>
          <cell r="Q5">
            <v>1</v>
          </cell>
          <cell r="R5">
            <v>8</v>
          </cell>
          <cell r="S5">
            <v>14</v>
          </cell>
          <cell r="T5">
            <v>1</v>
          </cell>
          <cell r="U5">
            <v>24</v>
          </cell>
        </row>
        <row r="6">
          <cell r="B6">
            <v>4</v>
          </cell>
          <cell r="C6">
            <v>24</v>
          </cell>
          <cell r="D6">
            <v>27</v>
          </cell>
          <cell r="E6">
            <v>7</v>
          </cell>
          <cell r="F6">
            <v>62</v>
          </cell>
          <cell r="G6">
            <v>1</v>
          </cell>
          <cell r="H6">
            <v>6</v>
          </cell>
          <cell r="I6">
            <v>6</v>
          </cell>
          <cell r="J6">
            <v>1</v>
          </cell>
          <cell r="K6">
            <v>14</v>
          </cell>
          <cell r="L6">
            <v>2</v>
          </cell>
          <cell r="M6">
            <v>9</v>
          </cell>
          <cell r="N6">
            <v>9</v>
          </cell>
          <cell r="O6">
            <v>5</v>
          </cell>
          <cell r="P6">
            <v>25</v>
          </cell>
          <cell r="Q6">
            <v>1</v>
          </cell>
          <cell r="R6">
            <v>9</v>
          </cell>
          <cell r="S6">
            <v>12</v>
          </cell>
          <cell r="T6">
            <v>1</v>
          </cell>
          <cell r="U6">
            <v>23</v>
          </cell>
        </row>
        <row r="7">
          <cell r="B7">
            <v>5</v>
          </cell>
          <cell r="C7">
            <v>26</v>
          </cell>
          <cell r="D7">
            <v>29</v>
          </cell>
          <cell r="E7">
            <v>6</v>
          </cell>
          <cell r="F7">
            <v>66</v>
          </cell>
          <cell r="G7">
            <v>2</v>
          </cell>
          <cell r="H7">
            <v>8</v>
          </cell>
          <cell r="I7">
            <v>3</v>
          </cell>
          <cell r="J7">
            <v>1</v>
          </cell>
          <cell r="K7">
            <v>14</v>
          </cell>
          <cell r="L7">
            <v>2</v>
          </cell>
          <cell r="M7">
            <v>10</v>
          </cell>
          <cell r="N7">
            <v>11</v>
          </cell>
          <cell r="O7">
            <v>5</v>
          </cell>
          <cell r="P7">
            <v>28</v>
          </cell>
          <cell r="Q7">
            <v>1</v>
          </cell>
          <cell r="R7">
            <v>8</v>
          </cell>
          <cell r="S7">
            <v>15</v>
          </cell>
          <cell r="T7">
            <v>0</v>
          </cell>
          <cell r="U7">
            <v>24</v>
          </cell>
        </row>
        <row r="8">
          <cell r="B8">
            <v>5</v>
          </cell>
          <cell r="C8">
            <v>25</v>
          </cell>
          <cell r="D8">
            <v>27</v>
          </cell>
          <cell r="E8">
            <v>5</v>
          </cell>
          <cell r="F8">
            <v>62</v>
          </cell>
          <cell r="G8">
            <v>2</v>
          </cell>
          <cell r="H8">
            <v>7</v>
          </cell>
          <cell r="I8">
            <v>4</v>
          </cell>
          <cell r="J8">
            <v>1</v>
          </cell>
          <cell r="K8">
            <v>14</v>
          </cell>
          <cell r="L8">
            <v>2</v>
          </cell>
          <cell r="M8">
            <v>10</v>
          </cell>
          <cell r="N8">
            <v>9</v>
          </cell>
          <cell r="O8">
            <v>4</v>
          </cell>
          <cell r="P8">
            <v>25</v>
          </cell>
          <cell r="Q8">
            <v>1</v>
          </cell>
          <cell r="R8">
            <v>8</v>
          </cell>
          <cell r="S8">
            <v>14</v>
          </cell>
          <cell r="T8">
            <v>0</v>
          </cell>
          <cell r="U8">
            <v>23</v>
          </cell>
        </row>
        <row r="9">
          <cell r="B9">
            <v>6</v>
          </cell>
          <cell r="C9">
            <v>19</v>
          </cell>
          <cell r="D9">
            <v>30</v>
          </cell>
          <cell r="E9">
            <v>7</v>
          </cell>
          <cell r="F9">
            <v>62</v>
          </cell>
          <cell r="G9">
            <v>2</v>
          </cell>
          <cell r="H9">
            <v>5</v>
          </cell>
          <cell r="I9">
            <v>6</v>
          </cell>
          <cell r="J9">
            <v>1</v>
          </cell>
          <cell r="K9">
            <v>14</v>
          </cell>
          <cell r="L9">
            <v>3</v>
          </cell>
          <cell r="M9">
            <v>7</v>
          </cell>
          <cell r="N9">
            <v>10</v>
          </cell>
          <cell r="O9">
            <v>5</v>
          </cell>
          <cell r="P9">
            <v>25</v>
          </cell>
          <cell r="Q9">
            <v>1</v>
          </cell>
          <cell r="R9">
            <v>7</v>
          </cell>
          <cell r="S9">
            <v>14</v>
          </cell>
          <cell r="T9">
            <v>1</v>
          </cell>
          <cell r="U9">
            <v>23</v>
          </cell>
        </row>
        <row r="10">
          <cell r="B10">
            <v>5</v>
          </cell>
          <cell r="C10">
            <v>27</v>
          </cell>
          <cell r="D10">
            <v>26</v>
          </cell>
          <cell r="E10">
            <v>4</v>
          </cell>
          <cell r="F10">
            <v>62</v>
          </cell>
          <cell r="G10">
            <v>2</v>
          </cell>
          <cell r="H10">
            <v>8</v>
          </cell>
          <cell r="I10">
            <v>3</v>
          </cell>
          <cell r="J10">
            <v>1</v>
          </cell>
          <cell r="K10">
            <v>14</v>
          </cell>
          <cell r="L10">
            <v>2</v>
          </cell>
          <cell r="M10">
            <v>11</v>
          </cell>
          <cell r="N10">
            <v>9</v>
          </cell>
          <cell r="O10">
            <v>3</v>
          </cell>
          <cell r="P10">
            <v>25</v>
          </cell>
          <cell r="Q10">
            <v>1</v>
          </cell>
          <cell r="R10">
            <v>8</v>
          </cell>
          <cell r="S10">
            <v>14</v>
          </cell>
          <cell r="T10">
            <v>0</v>
          </cell>
          <cell r="U10">
            <v>23</v>
          </cell>
        </row>
        <row r="11">
          <cell r="B11">
            <v>8</v>
          </cell>
          <cell r="C11">
            <v>34</v>
          </cell>
          <cell r="D11">
            <v>17</v>
          </cell>
          <cell r="E11">
            <v>3</v>
          </cell>
          <cell r="F11">
            <v>62</v>
          </cell>
          <cell r="G11">
            <v>3</v>
          </cell>
          <cell r="H11">
            <v>8</v>
          </cell>
          <cell r="I11">
            <v>2</v>
          </cell>
          <cell r="J11">
            <v>1</v>
          </cell>
          <cell r="K11">
            <v>14</v>
          </cell>
          <cell r="L11">
            <v>4</v>
          </cell>
          <cell r="M11">
            <v>12</v>
          </cell>
          <cell r="N11">
            <v>7</v>
          </cell>
          <cell r="O11">
            <v>2</v>
          </cell>
          <cell r="P11">
            <v>25</v>
          </cell>
          <cell r="Q11">
            <v>1</v>
          </cell>
          <cell r="R11">
            <v>14</v>
          </cell>
          <cell r="S11">
            <v>8</v>
          </cell>
          <cell r="T11">
            <v>0</v>
          </cell>
          <cell r="U11">
            <v>23</v>
          </cell>
        </row>
        <row r="12">
          <cell r="B12">
            <v>10</v>
          </cell>
          <cell r="C12">
            <v>40</v>
          </cell>
          <cell r="D12">
            <v>12</v>
          </cell>
          <cell r="E12">
            <v>0</v>
          </cell>
          <cell r="F12">
            <v>62</v>
          </cell>
          <cell r="G12">
            <v>3</v>
          </cell>
          <cell r="H12">
            <v>11</v>
          </cell>
          <cell r="I12">
            <v>0</v>
          </cell>
          <cell r="J12">
            <v>0</v>
          </cell>
          <cell r="K12">
            <v>14</v>
          </cell>
          <cell r="L12">
            <v>5</v>
          </cell>
          <cell r="M12">
            <v>13</v>
          </cell>
          <cell r="N12">
            <v>7</v>
          </cell>
          <cell r="O12">
            <v>0</v>
          </cell>
          <cell r="P12">
            <v>25</v>
          </cell>
          <cell r="Q12">
            <v>2</v>
          </cell>
          <cell r="R12">
            <v>16</v>
          </cell>
          <cell r="S12">
            <v>5</v>
          </cell>
          <cell r="T12">
            <v>0</v>
          </cell>
          <cell r="U12">
            <v>23</v>
          </cell>
        </row>
        <row r="13">
          <cell r="B13">
            <v>6</v>
          </cell>
          <cell r="C13">
            <v>15</v>
          </cell>
          <cell r="D13">
            <v>17</v>
          </cell>
          <cell r="E13">
            <v>0</v>
          </cell>
          <cell r="F13">
            <v>38</v>
          </cell>
          <cell r="G13">
            <v>1</v>
          </cell>
          <cell r="H13">
            <v>3</v>
          </cell>
          <cell r="I13">
            <v>2</v>
          </cell>
          <cell r="J13">
            <v>0</v>
          </cell>
          <cell r="K13">
            <v>6</v>
          </cell>
          <cell r="L13">
            <v>4</v>
          </cell>
          <cell r="M13">
            <v>6</v>
          </cell>
          <cell r="N13">
            <v>8</v>
          </cell>
          <cell r="O13">
            <v>0</v>
          </cell>
          <cell r="P13">
            <v>18</v>
          </cell>
          <cell r="Q13">
            <v>1</v>
          </cell>
          <cell r="R13">
            <v>6</v>
          </cell>
          <cell r="S13">
            <v>7</v>
          </cell>
          <cell r="T13">
            <v>0</v>
          </cell>
          <cell r="U13">
            <v>14</v>
          </cell>
        </row>
        <row r="14">
          <cell r="B14">
            <v>6</v>
          </cell>
          <cell r="C14">
            <v>20</v>
          </cell>
          <cell r="D14">
            <v>11</v>
          </cell>
          <cell r="E14">
            <v>0</v>
          </cell>
          <cell r="F14">
            <v>37</v>
          </cell>
          <cell r="G14">
            <v>1</v>
          </cell>
          <cell r="H14">
            <v>6</v>
          </cell>
          <cell r="I14">
            <v>1</v>
          </cell>
          <cell r="J14">
            <v>0</v>
          </cell>
          <cell r="K14">
            <v>8</v>
          </cell>
          <cell r="L14">
            <v>2</v>
          </cell>
          <cell r="M14">
            <v>8</v>
          </cell>
          <cell r="N14">
            <v>6</v>
          </cell>
          <cell r="O14">
            <v>0</v>
          </cell>
          <cell r="P14">
            <v>16</v>
          </cell>
          <cell r="Q14">
            <v>3</v>
          </cell>
          <cell r="R14">
            <v>6</v>
          </cell>
          <cell r="S14">
            <v>4</v>
          </cell>
          <cell r="T14">
            <v>0</v>
          </cell>
          <cell r="U14">
            <v>13</v>
          </cell>
        </row>
        <row r="15">
          <cell r="B15">
            <v>5</v>
          </cell>
          <cell r="C15">
            <v>29</v>
          </cell>
          <cell r="D15">
            <v>27</v>
          </cell>
          <cell r="E15">
            <v>1</v>
          </cell>
          <cell r="F15">
            <v>62</v>
          </cell>
          <cell r="G15">
            <v>1</v>
          </cell>
          <cell r="H15">
            <v>10</v>
          </cell>
          <cell r="I15">
            <v>2</v>
          </cell>
          <cell r="J15">
            <v>1</v>
          </cell>
          <cell r="K15">
            <v>14</v>
          </cell>
          <cell r="L15">
            <v>3</v>
          </cell>
          <cell r="M15">
            <v>10</v>
          </cell>
          <cell r="N15">
            <v>12</v>
          </cell>
          <cell r="O15">
            <v>0</v>
          </cell>
          <cell r="P15">
            <v>25</v>
          </cell>
          <cell r="Q15">
            <v>1</v>
          </cell>
          <cell r="R15">
            <v>9</v>
          </cell>
          <cell r="S15">
            <v>13</v>
          </cell>
          <cell r="T15">
            <v>0</v>
          </cell>
          <cell r="U15">
            <v>23</v>
          </cell>
        </row>
        <row r="16">
          <cell r="B16">
            <v>3</v>
          </cell>
          <cell r="C16">
            <v>29</v>
          </cell>
          <cell r="D16">
            <v>32</v>
          </cell>
          <cell r="E16">
            <v>2</v>
          </cell>
          <cell r="F16">
            <v>66</v>
          </cell>
          <cell r="G16">
            <v>1</v>
          </cell>
          <cell r="H16">
            <v>9</v>
          </cell>
          <cell r="I16">
            <v>3</v>
          </cell>
          <cell r="J16">
            <v>1</v>
          </cell>
          <cell r="K16">
            <v>14</v>
          </cell>
          <cell r="L16">
            <v>2</v>
          </cell>
          <cell r="M16">
            <v>10</v>
          </cell>
          <cell r="N16">
            <v>15</v>
          </cell>
          <cell r="O16">
            <v>1</v>
          </cell>
          <cell r="P16">
            <v>28</v>
          </cell>
          <cell r="Q16">
            <v>0</v>
          </cell>
          <cell r="R16">
            <v>10</v>
          </cell>
          <cell r="S16">
            <v>14</v>
          </cell>
          <cell r="T16">
            <v>0</v>
          </cell>
          <cell r="U16">
            <v>24</v>
          </cell>
        </row>
        <row r="17">
          <cell r="B17">
            <v>12</v>
          </cell>
          <cell r="C17">
            <v>27</v>
          </cell>
          <cell r="D17">
            <v>23</v>
          </cell>
          <cell r="E17">
            <v>0</v>
          </cell>
          <cell r="F17">
            <v>62</v>
          </cell>
          <cell r="G17">
            <v>4</v>
          </cell>
          <cell r="H17">
            <v>8</v>
          </cell>
          <cell r="I17">
            <v>2</v>
          </cell>
          <cell r="J17">
            <v>0</v>
          </cell>
          <cell r="K17">
            <v>14</v>
          </cell>
          <cell r="L17">
            <v>7</v>
          </cell>
          <cell r="M17">
            <v>8</v>
          </cell>
          <cell r="N17">
            <v>10</v>
          </cell>
          <cell r="O17">
            <v>0</v>
          </cell>
          <cell r="P17">
            <v>25</v>
          </cell>
          <cell r="Q17">
            <v>1</v>
          </cell>
          <cell r="R17">
            <v>11</v>
          </cell>
          <cell r="S17">
            <v>11</v>
          </cell>
          <cell r="T17">
            <v>0</v>
          </cell>
          <cell r="U17">
            <v>23</v>
          </cell>
        </row>
        <row r="18">
          <cell r="B18">
            <v>16</v>
          </cell>
          <cell r="C18">
            <v>35</v>
          </cell>
          <cell r="D18">
            <v>11</v>
          </cell>
          <cell r="E18">
            <v>0</v>
          </cell>
          <cell r="F18">
            <v>62</v>
          </cell>
          <cell r="G18">
            <v>4</v>
          </cell>
          <cell r="H18">
            <v>8</v>
          </cell>
          <cell r="I18">
            <v>2</v>
          </cell>
          <cell r="J18">
            <v>0</v>
          </cell>
          <cell r="K18">
            <v>14</v>
          </cell>
          <cell r="L18">
            <v>6</v>
          </cell>
          <cell r="M18">
            <v>16</v>
          </cell>
          <cell r="N18">
            <v>3</v>
          </cell>
          <cell r="O18">
            <v>0</v>
          </cell>
          <cell r="P18">
            <v>25</v>
          </cell>
          <cell r="Q18">
            <v>6</v>
          </cell>
          <cell r="R18">
            <v>11</v>
          </cell>
          <cell r="S18">
            <v>6</v>
          </cell>
          <cell r="T18">
            <v>0</v>
          </cell>
          <cell r="U18">
            <v>23</v>
          </cell>
        </row>
        <row r="19">
          <cell r="B19">
            <v>9</v>
          </cell>
          <cell r="C19">
            <v>33</v>
          </cell>
          <cell r="D19">
            <v>18</v>
          </cell>
          <cell r="E19">
            <v>2</v>
          </cell>
          <cell r="F19">
            <v>62</v>
          </cell>
          <cell r="G19">
            <v>2</v>
          </cell>
          <cell r="H19">
            <v>10</v>
          </cell>
          <cell r="I19">
            <v>2</v>
          </cell>
          <cell r="J19">
            <v>0</v>
          </cell>
          <cell r="K19">
            <v>14</v>
          </cell>
          <cell r="L19">
            <v>4</v>
          </cell>
          <cell r="M19">
            <v>12</v>
          </cell>
          <cell r="N19">
            <v>7</v>
          </cell>
          <cell r="O19">
            <v>2</v>
          </cell>
          <cell r="P19">
            <v>25</v>
          </cell>
          <cell r="Q19">
            <v>3</v>
          </cell>
          <cell r="R19">
            <v>11</v>
          </cell>
          <cell r="S19">
            <v>9</v>
          </cell>
          <cell r="T19">
            <v>0</v>
          </cell>
          <cell r="U19">
            <v>23</v>
          </cell>
        </row>
        <row r="20">
          <cell r="B20">
            <v>5</v>
          </cell>
          <cell r="C20">
            <v>26</v>
          </cell>
          <cell r="D20">
            <v>27</v>
          </cell>
          <cell r="E20">
            <v>8</v>
          </cell>
          <cell r="F20">
            <v>66</v>
          </cell>
          <cell r="G20">
            <v>2</v>
          </cell>
          <cell r="H20">
            <v>7</v>
          </cell>
          <cell r="I20">
            <v>4</v>
          </cell>
          <cell r="J20">
            <v>1</v>
          </cell>
          <cell r="K20">
            <v>14</v>
          </cell>
          <cell r="L20">
            <v>2</v>
          </cell>
          <cell r="M20">
            <v>11</v>
          </cell>
          <cell r="N20">
            <v>9</v>
          </cell>
          <cell r="O20">
            <v>6</v>
          </cell>
          <cell r="P20">
            <v>28</v>
          </cell>
          <cell r="Q20">
            <v>1</v>
          </cell>
          <cell r="R20">
            <v>8</v>
          </cell>
          <cell r="S20">
            <v>14</v>
          </cell>
          <cell r="T20">
            <v>1</v>
          </cell>
          <cell r="U20">
            <v>24</v>
          </cell>
        </row>
        <row r="21">
          <cell r="B21">
            <v>9</v>
          </cell>
          <cell r="C21">
            <v>26</v>
          </cell>
          <cell r="D21">
            <v>20</v>
          </cell>
          <cell r="E21">
            <v>7</v>
          </cell>
          <cell r="F21">
            <v>62</v>
          </cell>
          <cell r="G21">
            <v>3</v>
          </cell>
          <cell r="H21">
            <v>7</v>
          </cell>
          <cell r="I21">
            <v>3</v>
          </cell>
          <cell r="J21">
            <v>1</v>
          </cell>
          <cell r="K21">
            <v>14</v>
          </cell>
          <cell r="L21">
            <v>4</v>
          </cell>
          <cell r="M21">
            <v>10</v>
          </cell>
          <cell r="N21">
            <v>6</v>
          </cell>
          <cell r="O21">
            <v>5</v>
          </cell>
          <cell r="P21">
            <v>25</v>
          </cell>
          <cell r="Q21">
            <v>2</v>
          </cell>
          <cell r="R21">
            <v>9</v>
          </cell>
          <cell r="S21">
            <v>11</v>
          </cell>
          <cell r="T21">
            <v>1</v>
          </cell>
          <cell r="U21">
            <v>23</v>
          </cell>
        </row>
        <row r="22">
          <cell r="B22">
            <v>3</v>
          </cell>
          <cell r="C22">
            <v>14</v>
          </cell>
          <cell r="D22">
            <v>20</v>
          </cell>
          <cell r="E22">
            <v>4</v>
          </cell>
          <cell r="F22">
            <v>41</v>
          </cell>
          <cell r="G22">
            <v>2</v>
          </cell>
          <cell r="H22">
            <v>4</v>
          </cell>
          <cell r="I22">
            <v>4</v>
          </cell>
          <cell r="J22">
            <v>0</v>
          </cell>
          <cell r="K22">
            <v>10</v>
          </cell>
          <cell r="L22">
            <v>0</v>
          </cell>
          <cell r="M22">
            <v>4</v>
          </cell>
          <cell r="N22">
            <v>9</v>
          </cell>
          <cell r="O22">
            <v>3</v>
          </cell>
          <cell r="P22">
            <v>16</v>
          </cell>
          <cell r="Q22">
            <v>1</v>
          </cell>
          <cell r="R22">
            <v>6</v>
          </cell>
          <cell r="S22">
            <v>7</v>
          </cell>
          <cell r="T22">
            <v>1</v>
          </cell>
          <cell r="U22">
            <v>15</v>
          </cell>
        </row>
        <row r="23">
          <cell r="B23">
            <v>7</v>
          </cell>
          <cell r="C23">
            <v>35</v>
          </cell>
          <cell r="D23">
            <v>19</v>
          </cell>
          <cell r="E23">
            <v>1</v>
          </cell>
          <cell r="F23">
            <v>62</v>
          </cell>
          <cell r="G23">
            <v>2</v>
          </cell>
          <cell r="H23">
            <v>8</v>
          </cell>
          <cell r="I23">
            <v>4</v>
          </cell>
          <cell r="J23">
            <v>0</v>
          </cell>
          <cell r="K23">
            <v>14</v>
          </cell>
          <cell r="L23">
            <v>4</v>
          </cell>
          <cell r="M23">
            <v>13</v>
          </cell>
          <cell r="N23">
            <v>7</v>
          </cell>
          <cell r="O23">
            <v>1</v>
          </cell>
          <cell r="P23">
            <v>25</v>
          </cell>
          <cell r="Q23">
            <v>1</v>
          </cell>
          <cell r="R23">
            <v>14</v>
          </cell>
          <cell r="S23">
            <v>8</v>
          </cell>
          <cell r="T23">
            <v>0</v>
          </cell>
          <cell r="U23">
            <v>23</v>
          </cell>
        </row>
        <row r="24">
          <cell r="B24">
            <v>2</v>
          </cell>
          <cell r="C24">
            <v>28</v>
          </cell>
          <cell r="D24">
            <v>30</v>
          </cell>
          <cell r="E24">
            <v>2</v>
          </cell>
          <cell r="F24">
            <v>62</v>
          </cell>
          <cell r="G24">
            <v>1</v>
          </cell>
          <cell r="H24">
            <v>4</v>
          </cell>
          <cell r="I24">
            <v>8</v>
          </cell>
          <cell r="J24">
            <v>1</v>
          </cell>
          <cell r="K24">
            <v>14</v>
          </cell>
          <cell r="L24">
            <v>1</v>
          </cell>
          <cell r="M24">
            <v>13</v>
          </cell>
          <cell r="N24">
            <v>11</v>
          </cell>
          <cell r="O24">
            <v>0</v>
          </cell>
          <cell r="P24">
            <v>25</v>
          </cell>
          <cell r="Q24">
            <v>0</v>
          </cell>
          <cell r="R24">
            <v>11</v>
          </cell>
          <cell r="S24">
            <v>11</v>
          </cell>
          <cell r="T24">
            <v>1</v>
          </cell>
          <cell r="U24">
            <v>23</v>
          </cell>
        </row>
        <row r="25">
          <cell r="B25">
            <v>7</v>
          </cell>
          <cell r="C25">
            <v>28</v>
          </cell>
          <cell r="D25">
            <v>27</v>
          </cell>
          <cell r="E25">
            <v>0</v>
          </cell>
          <cell r="F25">
            <v>62</v>
          </cell>
          <cell r="G25">
            <v>3</v>
          </cell>
          <cell r="H25">
            <v>6</v>
          </cell>
          <cell r="I25">
            <v>5</v>
          </cell>
          <cell r="J25">
            <v>0</v>
          </cell>
          <cell r="K25">
            <v>14</v>
          </cell>
          <cell r="L25">
            <v>2</v>
          </cell>
          <cell r="M25">
            <v>11</v>
          </cell>
          <cell r="N25">
            <v>12</v>
          </cell>
          <cell r="O25">
            <v>0</v>
          </cell>
          <cell r="P25">
            <v>25</v>
          </cell>
          <cell r="Q25">
            <v>2</v>
          </cell>
          <cell r="R25">
            <v>11</v>
          </cell>
          <cell r="S25">
            <v>10</v>
          </cell>
          <cell r="T25">
            <v>0</v>
          </cell>
          <cell r="U25">
            <v>23</v>
          </cell>
        </row>
        <row r="26">
          <cell r="B26">
            <v>4</v>
          </cell>
          <cell r="C26">
            <v>15</v>
          </cell>
          <cell r="D26">
            <v>35</v>
          </cell>
          <cell r="E26">
            <v>8</v>
          </cell>
          <cell r="F26">
            <v>62</v>
          </cell>
          <cell r="G26">
            <v>1</v>
          </cell>
          <cell r="H26">
            <v>1</v>
          </cell>
          <cell r="I26">
            <v>11</v>
          </cell>
          <cell r="J26">
            <v>1</v>
          </cell>
          <cell r="K26">
            <v>14</v>
          </cell>
          <cell r="L26">
            <v>2</v>
          </cell>
          <cell r="M26">
            <v>7</v>
          </cell>
          <cell r="N26">
            <v>10</v>
          </cell>
          <cell r="O26">
            <v>6</v>
          </cell>
          <cell r="P26">
            <v>25</v>
          </cell>
          <cell r="Q26">
            <v>1</v>
          </cell>
          <cell r="R26">
            <v>7</v>
          </cell>
          <cell r="S26">
            <v>14</v>
          </cell>
          <cell r="T26">
            <v>1</v>
          </cell>
          <cell r="U26">
            <v>23</v>
          </cell>
        </row>
        <row r="27">
          <cell r="B27">
            <v>9</v>
          </cell>
          <cell r="C27">
            <v>27</v>
          </cell>
          <cell r="D27">
            <v>21</v>
          </cell>
          <cell r="E27">
            <v>5</v>
          </cell>
          <cell r="F27">
            <v>62</v>
          </cell>
          <cell r="G27">
            <v>3</v>
          </cell>
          <cell r="H27">
            <v>8</v>
          </cell>
          <cell r="I27">
            <v>2</v>
          </cell>
          <cell r="J27">
            <v>1</v>
          </cell>
          <cell r="K27">
            <v>14</v>
          </cell>
          <cell r="L27">
            <v>5</v>
          </cell>
          <cell r="M27">
            <v>7</v>
          </cell>
          <cell r="N27">
            <v>10</v>
          </cell>
          <cell r="O27">
            <v>3</v>
          </cell>
          <cell r="P27">
            <v>25</v>
          </cell>
          <cell r="Q27">
            <v>1</v>
          </cell>
          <cell r="R27">
            <v>12</v>
          </cell>
          <cell r="S27">
            <v>9</v>
          </cell>
          <cell r="T27">
            <v>1</v>
          </cell>
          <cell r="U27">
            <v>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&amp;S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llege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BL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L_Qtr"/>
      <sheetName val="Pivot"/>
      <sheetName val="Charts"/>
    </sheetNames>
    <sheetDataSet>
      <sheetData sheetId="0" refreshError="1"/>
      <sheetData sheetId="1" refreshError="1"/>
      <sheetData sheetId="2">
        <row r="5">
          <cell r="J5" t="str">
            <v>0</v>
          </cell>
          <cell r="K5" t="str">
            <v>0</v>
          </cell>
          <cell r="L5" t="str">
            <v>0</v>
          </cell>
          <cell r="M5" t="str">
            <v>0</v>
          </cell>
          <cell r="N5">
            <v>0</v>
          </cell>
        </row>
        <row r="6">
          <cell r="J6" t="str">
            <v>0</v>
          </cell>
          <cell r="K6" t="str">
            <v>0</v>
          </cell>
          <cell r="L6" t="str">
            <v>0</v>
          </cell>
          <cell r="M6" t="str">
            <v>0</v>
          </cell>
          <cell r="N6">
            <v>0</v>
          </cell>
        </row>
        <row r="7">
          <cell r="J7" t="str">
            <v>0</v>
          </cell>
          <cell r="K7" t="str">
            <v>0</v>
          </cell>
          <cell r="L7" t="str">
            <v>0</v>
          </cell>
          <cell r="M7" t="str">
            <v>0</v>
          </cell>
          <cell r="N7">
            <v>0</v>
          </cell>
        </row>
        <row r="8">
          <cell r="J8" t="str">
            <v>0</v>
          </cell>
          <cell r="K8" t="str">
            <v>0</v>
          </cell>
          <cell r="L8" t="str">
            <v>0</v>
          </cell>
          <cell r="M8" t="str">
            <v>0</v>
          </cell>
          <cell r="N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5"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>
            <v>0</v>
          </cell>
        </row>
        <row r="16"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>
            <v>0</v>
          </cell>
        </row>
        <row r="17"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>
            <v>0</v>
          </cell>
        </row>
        <row r="18"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5"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>
            <v>0</v>
          </cell>
        </row>
        <row r="26"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</row>
        <row r="27"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</row>
        <row r="28"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5"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>
            <v>0</v>
          </cell>
        </row>
        <row r="36"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</row>
        <row r="37"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</row>
        <row r="38"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HEI_Qtr"/>
      <sheetName val="All_HEI_ Month1"/>
      <sheetName val="All_HEI_Month2"/>
      <sheetName val="All_HEI_Month3"/>
    </sheetNames>
    <sheetDataSet>
      <sheetData sheetId="0">
        <row r="5">
          <cell r="B5">
            <v>1</v>
          </cell>
          <cell r="C5">
            <v>1</v>
          </cell>
          <cell r="D5">
            <v>0</v>
          </cell>
          <cell r="E5">
            <v>0</v>
          </cell>
          <cell r="F5">
            <v>2</v>
          </cell>
          <cell r="G5">
            <v>0</v>
          </cell>
          <cell r="H5">
            <v>1</v>
          </cell>
          <cell r="I5">
            <v>0</v>
          </cell>
          <cell r="J5">
            <v>0</v>
          </cell>
          <cell r="K5">
            <v>1</v>
          </cell>
          <cell r="L5">
            <v>1</v>
          </cell>
          <cell r="M5">
            <v>0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1</v>
          </cell>
          <cell r="C6">
            <v>1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1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1</v>
          </cell>
          <cell r="C7">
            <v>1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1</v>
          </cell>
          <cell r="I7">
            <v>0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</v>
          </cell>
          <cell r="C8">
            <v>1</v>
          </cell>
          <cell r="D8">
            <v>0</v>
          </cell>
          <cell r="E8">
            <v>0</v>
          </cell>
          <cell r="F8">
            <v>2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K8">
            <v>1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2</v>
          </cell>
          <cell r="D9">
            <v>0</v>
          </cell>
          <cell r="E9">
            <v>0</v>
          </cell>
          <cell r="F9">
            <v>2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1</v>
          </cell>
          <cell r="C10">
            <v>1</v>
          </cell>
          <cell r="D10">
            <v>0</v>
          </cell>
          <cell r="E10">
            <v>0</v>
          </cell>
          <cell r="F10">
            <v>2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1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0</v>
          </cell>
          <cell r="F11">
            <v>2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2</v>
          </cell>
          <cell r="C12">
            <v>0</v>
          </cell>
          <cell r="D12">
            <v>0</v>
          </cell>
          <cell r="E12">
            <v>0</v>
          </cell>
          <cell r="F12">
            <v>2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0</v>
          </cell>
          <cell r="F15">
            <v>2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1</v>
          </cell>
          <cell r="C16">
            <v>1</v>
          </cell>
          <cell r="D16">
            <v>0</v>
          </cell>
          <cell r="E16">
            <v>0</v>
          </cell>
          <cell r="F16">
            <v>2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2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2</v>
          </cell>
          <cell r="C18">
            <v>0</v>
          </cell>
          <cell r="D18">
            <v>0</v>
          </cell>
          <cell r="E18">
            <v>0</v>
          </cell>
          <cell r="F18">
            <v>2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2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1</v>
          </cell>
          <cell r="L19">
            <v>1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1</v>
          </cell>
          <cell r="C20">
            <v>1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1</v>
          </cell>
          <cell r="L20">
            <v>1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1</v>
          </cell>
          <cell r="C21">
            <v>1</v>
          </cell>
          <cell r="D21">
            <v>0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1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</v>
          </cell>
          <cell r="C22">
            <v>1</v>
          </cell>
          <cell r="D22">
            <v>0</v>
          </cell>
          <cell r="E22">
            <v>0</v>
          </cell>
          <cell r="F22">
            <v>2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1</v>
          </cell>
          <cell r="L22">
            <v>1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</v>
          </cell>
          <cell r="C23">
            <v>0</v>
          </cell>
          <cell r="D23">
            <v>1</v>
          </cell>
          <cell r="E23">
            <v>0</v>
          </cell>
          <cell r="F23">
            <v>2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2</v>
          </cell>
          <cell r="C24">
            <v>0</v>
          </cell>
          <cell r="D24">
            <v>0</v>
          </cell>
          <cell r="E24">
            <v>0</v>
          </cell>
          <cell r="F24">
            <v>2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1</v>
          </cell>
          <cell r="C25">
            <v>1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1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2</v>
          </cell>
          <cell r="D26">
            <v>0</v>
          </cell>
          <cell r="E26">
            <v>0</v>
          </cell>
          <cell r="F26">
            <v>2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1</v>
          </cell>
          <cell r="C27">
            <v>1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DaDa_Qtr"/>
      <sheetName val="All_DaDa_ Month1"/>
      <sheetName val="All_DaDa_Month2"/>
      <sheetName val="All_DaDa_Month3"/>
    </sheetNames>
    <sheetDataSet>
      <sheetData sheetId="0">
        <row r="5">
          <cell r="B5">
            <v>3</v>
          </cell>
          <cell r="C5">
            <v>6</v>
          </cell>
          <cell r="D5">
            <v>0</v>
          </cell>
          <cell r="E5">
            <v>0</v>
          </cell>
          <cell r="F5">
            <v>9</v>
          </cell>
          <cell r="G5">
            <v>3</v>
          </cell>
          <cell r="H5">
            <v>3</v>
          </cell>
          <cell r="I5">
            <v>0</v>
          </cell>
          <cell r="J5">
            <v>0</v>
          </cell>
          <cell r="K5">
            <v>6</v>
          </cell>
          <cell r="L5">
            <v>0</v>
          </cell>
          <cell r="M5">
            <v>3</v>
          </cell>
          <cell r="N5">
            <v>0</v>
          </cell>
          <cell r="O5">
            <v>0</v>
          </cell>
          <cell r="P5">
            <v>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4</v>
          </cell>
          <cell r="C6">
            <v>5</v>
          </cell>
          <cell r="D6">
            <v>0</v>
          </cell>
          <cell r="E6">
            <v>0</v>
          </cell>
          <cell r="F6">
            <v>9</v>
          </cell>
          <cell r="G6">
            <v>4</v>
          </cell>
          <cell r="H6">
            <v>2</v>
          </cell>
          <cell r="I6">
            <v>0</v>
          </cell>
          <cell r="J6">
            <v>0</v>
          </cell>
          <cell r="K6">
            <v>6</v>
          </cell>
          <cell r="L6">
            <v>0</v>
          </cell>
          <cell r="M6">
            <v>3</v>
          </cell>
          <cell r="N6">
            <v>0</v>
          </cell>
          <cell r="O6">
            <v>0</v>
          </cell>
          <cell r="P6">
            <v>3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3</v>
          </cell>
          <cell r="C7">
            <v>6</v>
          </cell>
          <cell r="D7">
            <v>0</v>
          </cell>
          <cell r="E7">
            <v>0</v>
          </cell>
          <cell r="F7">
            <v>9</v>
          </cell>
          <cell r="G7">
            <v>3</v>
          </cell>
          <cell r="H7">
            <v>3</v>
          </cell>
          <cell r="I7">
            <v>0</v>
          </cell>
          <cell r="J7">
            <v>0</v>
          </cell>
          <cell r="K7">
            <v>6</v>
          </cell>
          <cell r="L7">
            <v>0</v>
          </cell>
          <cell r="M7">
            <v>3</v>
          </cell>
          <cell r="N7">
            <v>0</v>
          </cell>
          <cell r="O7">
            <v>0</v>
          </cell>
          <cell r="P7">
            <v>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3</v>
          </cell>
          <cell r="C8">
            <v>6</v>
          </cell>
          <cell r="D8">
            <v>0</v>
          </cell>
          <cell r="E8">
            <v>0</v>
          </cell>
          <cell r="F8">
            <v>9</v>
          </cell>
          <cell r="G8">
            <v>3</v>
          </cell>
          <cell r="H8">
            <v>3</v>
          </cell>
          <cell r="I8">
            <v>0</v>
          </cell>
          <cell r="J8">
            <v>0</v>
          </cell>
          <cell r="K8">
            <v>6</v>
          </cell>
          <cell r="L8">
            <v>0</v>
          </cell>
          <cell r="M8">
            <v>3</v>
          </cell>
          <cell r="N8">
            <v>0</v>
          </cell>
          <cell r="O8">
            <v>0</v>
          </cell>
          <cell r="P8">
            <v>3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3</v>
          </cell>
          <cell r="C9">
            <v>6</v>
          </cell>
          <cell r="D9">
            <v>0</v>
          </cell>
          <cell r="E9">
            <v>0</v>
          </cell>
          <cell r="F9">
            <v>9</v>
          </cell>
          <cell r="G9">
            <v>3</v>
          </cell>
          <cell r="H9">
            <v>3</v>
          </cell>
          <cell r="I9">
            <v>0</v>
          </cell>
          <cell r="J9">
            <v>0</v>
          </cell>
          <cell r="K9">
            <v>6</v>
          </cell>
          <cell r="L9">
            <v>0</v>
          </cell>
          <cell r="M9">
            <v>3</v>
          </cell>
          <cell r="N9">
            <v>0</v>
          </cell>
          <cell r="O9">
            <v>0</v>
          </cell>
          <cell r="P9">
            <v>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3</v>
          </cell>
          <cell r="C10">
            <v>6</v>
          </cell>
          <cell r="D10">
            <v>0</v>
          </cell>
          <cell r="E10">
            <v>0</v>
          </cell>
          <cell r="F10">
            <v>9</v>
          </cell>
          <cell r="G10">
            <v>3</v>
          </cell>
          <cell r="H10">
            <v>3</v>
          </cell>
          <cell r="I10">
            <v>0</v>
          </cell>
          <cell r="J10">
            <v>0</v>
          </cell>
          <cell r="K10">
            <v>6</v>
          </cell>
          <cell r="L10">
            <v>0</v>
          </cell>
          <cell r="M10">
            <v>3</v>
          </cell>
          <cell r="N10">
            <v>0</v>
          </cell>
          <cell r="O10">
            <v>0</v>
          </cell>
          <cell r="P10">
            <v>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3</v>
          </cell>
          <cell r="C11">
            <v>6</v>
          </cell>
          <cell r="D11">
            <v>0</v>
          </cell>
          <cell r="E11">
            <v>0</v>
          </cell>
          <cell r="F11">
            <v>9</v>
          </cell>
          <cell r="G11">
            <v>3</v>
          </cell>
          <cell r="H11">
            <v>3</v>
          </cell>
          <cell r="I11">
            <v>0</v>
          </cell>
          <cell r="J11">
            <v>0</v>
          </cell>
          <cell r="K11">
            <v>6</v>
          </cell>
          <cell r="L11">
            <v>0</v>
          </cell>
          <cell r="M11">
            <v>3</v>
          </cell>
          <cell r="N11">
            <v>0</v>
          </cell>
          <cell r="O11">
            <v>0</v>
          </cell>
          <cell r="P11">
            <v>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6</v>
          </cell>
          <cell r="C12">
            <v>3</v>
          </cell>
          <cell r="D12">
            <v>0</v>
          </cell>
          <cell r="E12">
            <v>0</v>
          </cell>
          <cell r="F12">
            <v>9</v>
          </cell>
          <cell r="G12">
            <v>3</v>
          </cell>
          <cell r="H12">
            <v>3</v>
          </cell>
          <cell r="I12">
            <v>0</v>
          </cell>
          <cell r="J12">
            <v>0</v>
          </cell>
          <cell r="K12">
            <v>6</v>
          </cell>
          <cell r="L12">
            <v>3</v>
          </cell>
          <cell r="M12">
            <v>0</v>
          </cell>
          <cell r="N12">
            <v>0</v>
          </cell>
          <cell r="O12">
            <v>0</v>
          </cell>
          <cell r="P12">
            <v>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</v>
          </cell>
          <cell r="C13">
            <v>8</v>
          </cell>
          <cell r="D13">
            <v>0</v>
          </cell>
          <cell r="E13">
            <v>0</v>
          </cell>
          <cell r="F13">
            <v>9</v>
          </cell>
          <cell r="G13">
            <v>1</v>
          </cell>
          <cell r="H13">
            <v>5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3</v>
          </cell>
          <cell r="N13">
            <v>0</v>
          </cell>
          <cell r="O13">
            <v>0</v>
          </cell>
          <cell r="P13">
            <v>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3</v>
          </cell>
          <cell r="C15">
            <v>6</v>
          </cell>
          <cell r="D15">
            <v>0</v>
          </cell>
          <cell r="E15">
            <v>0</v>
          </cell>
          <cell r="F15">
            <v>9</v>
          </cell>
          <cell r="G15">
            <v>3</v>
          </cell>
          <cell r="H15">
            <v>3</v>
          </cell>
          <cell r="I15">
            <v>0</v>
          </cell>
          <cell r="J15">
            <v>0</v>
          </cell>
          <cell r="K15">
            <v>6</v>
          </cell>
          <cell r="L15">
            <v>0</v>
          </cell>
          <cell r="M15">
            <v>3</v>
          </cell>
          <cell r="N15">
            <v>0</v>
          </cell>
          <cell r="O15">
            <v>0</v>
          </cell>
          <cell r="P15">
            <v>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9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6</v>
          </cell>
          <cell r="I16">
            <v>0</v>
          </cell>
          <cell r="J16">
            <v>0</v>
          </cell>
          <cell r="K16">
            <v>6</v>
          </cell>
          <cell r="L16">
            <v>0</v>
          </cell>
          <cell r="M16">
            <v>3</v>
          </cell>
          <cell r="N16">
            <v>0</v>
          </cell>
          <cell r="O16">
            <v>0</v>
          </cell>
          <cell r="P16">
            <v>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4</v>
          </cell>
          <cell r="C17">
            <v>5</v>
          </cell>
          <cell r="D17">
            <v>0</v>
          </cell>
          <cell r="E17">
            <v>0</v>
          </cell>
          <cell r="F17">
            <v>9</v>
          </cell>
          <cell r="G17">
            <v>4</v>
          </cell>
          <cell r="H17">
            <v>2</v>
          </cell>
          <cell r="I17">
            <v>0</v>
          </cell>
          <cell r="J17">
            <v>0</v>
          </cell>
          <cell r="K17">
            <v>6</v>
          </cell>
          <cell r="L17">
            <v>0</v>
          </cell>
          <cell r="M17">
            <v>3</v>
          </cell>
          <cell r="N17">
            <v>0</v>
          </cell>
          <cell r="O17">
            <v>0</v>
          </cell>
          <cell r="P17">
            <v>3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8</v>
          </cell>
          <cell r="C18">
            <v>1</v>
          </cell>
          <cell r="D18">
            <v>0</v>
          </cell>
          <cell r="E18">
            <v>0</v>
          </cell>
          <cell r="F18">
            <v>9</v>
          </cell>
          <cell r="G18">
            <v>5</v>
          </cell>
          <cell r="H18">
            <v>1</v>
          </cell>
          <cell r="I18">
            <v>0</v>
          </cell>
          <cell r="J18">
            <v>0</v>
          </cell>
          <cell r="K18">
            <v>6</v>
          </cell>
          <cell r="L18">
            <v>3</v>
          </cell>
          <cell r="M18">
            <v>0</v>
          </cell>
          <cell r="N18">
            <v>0</v>
          </cell>
          <cell r="O18">
            <v>0</v>
          </cell>
          <cell r="P18">
            <v>3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7</v>
          </cell>
          <cell r="C19">
            <v>2</v>
          </cell>
          <cell r="D19">
            <v>0</v>
          </cell>
          <cell r="E19">
            <v>0</v>
          </cell>
          <cell r="F19">
            <v>9</v>
          </cell>
          <cell r="G19">
            <v>4</v>
          </cell>
          <cell r="H19">
            <v>2</v>
          </cell>
          <cell r="I19">
            <v>0</v>
          </cell>
          <cell r="J19">
            <v>0</v>
          </cell>
          <cell r="K19">
            <v>6</v>
          </cell>
          <cell r="L19">
            <v>3</v>
          </cell>
          <cell r="M19">
            <v>0</v>
          </cell>
          <cell r="N19">
            <v>0</v>
          </cell>
          <cell r="O19">
            <v>0</v>
          </cell>
          <cell r="P19">
            <v>3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3</v>
          </cell>
          <cell r="C20">
            <v>6</v>
          </cell>
          <cell r="D20">
            <v>0</v>
          </cell>
          <cell r="E20">
            <v>0</v>
          </cell>
          <cell r="F20">
            <v>9</v>
          </cell>
          <cell r="G20">
            <v>3</v>
          </cell>
          <cell r="H20">
            <v>3</v>
          </cell>
          <cell r="I20">
            <v>0</v>
          </cell>
          <cell r="J20">
            <v>0</v>
          </cell>
          <cell r="K20">
            <v>6</v>
          </cell>
          <cell r="L20">
            <v>0</v>
          </cell>
          <cell r="M20">
            <v>3</v>
          </cell>
          <cell r="N20">
            <v>0</v>
          </cell>
          <cell r="O20">
            <v>0</v>
          </cell>
          <cell r="P20">
            <v>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4</v>
          </cell>
          <cell r="C21">
            <v>5</v>
          </cell>
          <cell r="D21">
            <v>0</v>
          </cell>
          <cell r="E21">
            <v>0</v>
          </cell>
          <cell r="F21">
            <v>9</v>
          </cell>
          <cell r="G21">
            <v>4</v>
          </cell>
          <cell r="H21">
            <v>2</v>
          </cell>
          <cell r="I21">
            <v>0</v>
          </cell>
          <cell r="J21">
            <v>0</v>
          </cell>
          <cell r="K21">
            <v>6</v>
          </cell>
          <cell r="L21">
            <v>0</v>
          </cell>
          <cell r="M21">
            <v>3</v>
          </cell>
          <cell r="N21">
            <v>0</v>
          </cell>
          <cell r="O21">
            <v>0</v>
          </cell>
          <cell r="P21">
            <v>3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3</v>
          </cell>
          <cell r="C22">
            <v>1</v>
          </cell>
          <cell r="D22">
            <v>0</v>
          </cell>
          <cell r="E22">
            <v>0</v>
          </cell>
          <cell r="F22">
            <v>4</v>
          </cell>
          <cell r="G22">
            <v>3</v>
          </cell>
          <cell r="H22">
            <v>1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</v>
          </cell>
          <cell r="C23">
            <v>8</v>
          </cell>
          <cell r="D23">
            <v>0</v>
          </cell>
          <cell r="E23">
            <v>0</v>
          </cell>
          <cell r="F23">
            <v>9</v>
          </cell>
          <cell r="G23">
            <v>1</v>
          </cell>
          <cell r="H23">
            <v>5</v>
          </cell>
          <cell r="I23">
            <v>0</v>
          </cell>
          <cell r="J23">
            <v>0</v>
          </cell>
          <cell r="K23">
            <v>6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1</v>
          </cell>
          <cell r="C24">
            <v>8</v>
          </cell>
          <cell r="D24">
            <v>0</v>
          </cell>
          <cell r="E24">
            <v>0</v>
          </cell>
          <cell r="F24">
            <v>9</v>
          </cell>
          <cell r="G24">
            <v>1</v>
          </cell>
          <cell r="H24">
            <v>5</v>
          </cell>
          <cell r="I24">
            <v>0</v>
          </cell>
          <cell r="J24">
            <v>0</v>
          </cell>
          <cell r="K24">
            <v>6</v>
          </cell>
          <cell r="L24">
            <v>0</v>
          </cell>
          <cell r="M24">
            <v>3</v>
          </cell>
          <cell r="N24">
            <v>0</v>
          </cell>
          <cell r="O24">
            <v>0</v>
          </cell>
          <cell r="P24">
            <v>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3</v>
          </cell>
          <cell r="C25">
            <v>6</v>
          </cell>
          <cell r="D25">
            <v>0</v>
          </cell>
          <cell r="E25">
            <v>0</v>
          </cell>
          <cell r="F25">
            <v>9</v>
          </cell>
          <cell r="G25">
            <v>3</v>
          </cell>
          <cell r="H25">
            <v>3</v>
          </cell>
          <cell r="I25">
            <v>0</v>
          </cell>
          <cell r="J25">
            <v>0</v>
          </cell>
          <cell r="K25">
            <v>6</v>
          </cell>
          <cell r="L25">
            <v>0</v>
          </cell>
          <cell r="M25">
            <v>3</v>
          </cell>
          <cell r="N25">
            <v>0</v>
          </cell>
          <cell r="O25">
            <v>0</v>
          </cell>
          <cell r="P25">
            <v>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1</v>
          </cell>
          <cell r="C26">
            <v>8</v>
          </cell>
          <cell r="D26">
            <v>0</v>
          </cell>
          <cell r="E26">
            <v>0</v>
          </cell>
          <cell r="F26">
            <v>9</v>
          </cell>
          <cell r="G26">
            <v>1</v>
          </cell>
          <cell r="H26">
            <v>5</v>
          </cell>
          <cell r="I26">
            <v>0</v>
          </cell>
          <cell r="J26">
            <v>0</v>
          </cell>
          <cell r="K26">
            <v>6</v>
          </cell>
          <cell r="L26">
            <v>0</v>
          </cell>
          <cell r="M26">
            <v>3</v>
          </cell>
          <cell r="N26">
            <v>0</v>
          </cell>
          <cell r="O26">
            <v>0</v>
          </cell>
          <cell r="P26">
            <v>3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4</v>
          </cell>
          <cell r="C27">
            <v>5</v>
          </cell>
          <cell r="D27">
            <v>0</v>
          </cell>
          <cell r="E27">
            <v>0</v>
          </cell>
          <cell r="F27">
            <v>9</v>
          </cell>
          <cell r="G27">
            <v>4</v>
          </cell>
          <cell r="H27">
            <v>2</v>
          </cell>
          <cell r="I27">
            <v>0</v>
          </cell>
          <cell r="J27">
            <v>0</v>
          </cell>
          <cell r="K27">
            <v>6</v>
          </cell>
          <cell r="L27">
            <v>0</v>
          </cell>
          <cell r="M27">
            <v>3</v>
          </cell>
          <cell r="N27">
            <v>0</v>
          </cell>
          <cell r="O27">
            <v>0</v>
          </cell>
          <cell r="P27">
            <v>3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ILP_Qtr"/>
      <sheetName val="All_ILP_ Month1"/>
      <sheetName val="All_ILP_Month2"/>
      <sheetName val="All_ILP_Month3"/>
    </sheetNames>
    <sheetDataSet>
      <sheetData sheetId="0">
        <row r="5">
          <cell r="B5">
            <v>3</v>
          </cell>
          <cell r="C5">
            <v>12</v>
          </cell>
          <cell r="D5">
            <v>12</v>
          </cell>
          <cell r="E5">
            <v>2</v>
          </cell>
          <cell r="F5">
            <v>29</v>
          </cell>
          <cell r="G5">
            <v>1</v>
          </cell>
          <cell r="H5">
            <v>6</v>
          </cell>
          <cell r="I5">
            <v>1</v>
          </cell>
          <cell r="J5">
            <v>0</v>
          </cell>
          <cell r="K5">
            <v>8</v>
          </cell>
          <cell r="L5">
            <v>2</v>
          </cell>
          <cell r="M5">
            <v>4</v>
          </cell>
          <cell r="N5">
            <v>3</v>
          </cell>
          <cell r="O5">
            <v>2</v>
          </cell>
          <cell r="P5">
            <v>11</v>
          </cell>
          <cell r="Q5">
            <v>0</v>
          </cell>
          <cell r="R5">
            <v>2</v>
          </cell>
          <cell r="S5">
            <v>8</v>
          </cell>
          <cell r="T5">
            <v>0</v>
          </cell>
          <cell r="U5">
            <v>10</v>
          </cell>
        </row>
        <row r="6">
          <cell r="B6">
            <v>3</v>
          </cell>
          <cell r="C6">
            <v>10</v>
          </cell>
          <cell r="D6">
            <v>14</v>
          </cell>
          <cell r="E6">
            <v>1</v>
          </cell>
          <cell r="F6">
            <v>28</v>
          </cell>
          <cell r="G6">
            <v>1</v>
          </cell>
          <cell r="H6">
            <v>4</v>
          </cell>
          <cell r="I6">
            <v>3</v>
          </cell>
          <cell r="J6">
            <v>0</v>
          </cell>
          <cell r="K6">
            <v>8</v>
          </cell>
          <cell r="L6">
            <v>2</v>
          </cell>
          <cell r="M6">
            <v>3</v>
          </cell>
          <cell r="N6">
            <v>4</v>
          </cell>
          <cell r="O6">
            <v>1</v>
          </cell>
          <cell r="P6">
            <v>10</v>
          </cell>
          <cell r="Q6">
            <v>0</v>
          </cell>
          <cell r="R6">
            <v>3</v>
          </cell>
          <cell r="S6">
            <v>7</v>
          </cell>
          <cell r="T6">
            <v>0</v>
          </cell>
          <cell r="U6">
            <v>10</v>
          </cell>
        </row>
        <row r="7">
          <cell r="B7">
            <v>4</v>
          </cell>
          <cell r="C7">
            <v>12</v>
          </cell>
          <cell r="D7">
            <v>11</v>
          </cell>
          <cell r="E7">
            <v>2</v>
          </cell>
          <cell r="F7">
            <v>29</v>
          </cell>
          <cell r="G7">
            <v>2</v>
          </cell>
          <cell r="H7">
            <v>5</v>
          </cell>
          <cell r="I7">
            <v>1</v>
          </cell>
          <cell r="J7">
            <v>0</v>
          </cell>
          <cell r="K7">
            <v>8</v>
          </cell>
          <cell r="L7">
            <v>2</v>
          </cell>
          <cell r="M7">
            <v>4</v>
          </cell>
          <cell r="N7">
            <v>3</v>
          </cell>
          <cell r="O7">
            <v>2</v>
          </cell>
          <cell r="P7">
            <v>11</v>
          </cell>
          <cell r="Q7">
            <v>0</v>
          </cell>
          <cell r="R7">
            <v>3</v>
          </cell>
          <cell r="S7">
            <v>7</v>
          </cell>
          <cell r="T7">
            <v>0</v>
          </cell>
          <cell r="U7">
            <v>10</v>
          </cell>
        </row>
        <row r="8">
          <cell r="B8">
            <v>4</v>
          </cell>
          <cell r="C8">
            <v>11</v>
          </cell>
          <cell r="D8">
            <v>12</v>
          </cell>
          <cell r="E8">
            <v>1</v>
          </cell>
          <cell r="F8">
            <v>28</v>
          </cell>
          <cell r="G8">
            <v>2</v>
          </cell>
          <cell r="H8">
            <v>4</v>
          </cell>
          <cell r="I8">
            <v>2</v>
          </cell>
          <cell r="J8">
            <v>0</v>
          </cell>
          <cell r="K8">
            <v>8</v>
          </cell>
          <cell r="L8">
            <v>2</v>
          </cell>
          <cell r="M8">
            <v>4</v>
          </cell>
          <cell r="N8">
            <v>3</v>
          </cell>
          <cell r="O8">
            <v>1</v>
          </cell>
          <cell r="P8">
            <v>10</v>
          </cell>
          <cell r="Q8">
            <v>0</v>
          </cell>
          <cell r="R8">
            <v>3</v>
          </cell>
          <cell r="S8">
            <v>7</v>
          </cell>
          <cell r="T8">
            <v>0</v>
          </cell>
          <cell r="U8">
            <v>10</v>
          </cell>
        </row>
        <row r="9">
          <cell r="B9">
            <v>5</v>
          </cell>
          <cell r="C9">
            <v>9</v>
          </cell>
          <cell r="D9">
            <v>12</v>
          </cell>
          <cell r="E9">
            <v>2</v>
          </cell>
          <cell r="F9">
            <v>28</v>
          </cell>
          <cell r="G9">
            <v>2</v>
          </cell>
          <cell r="H9">
            <v>4</v>
          </cell>
          <cell r="I9">
            <v>2</v>
          </cell>
          <cell r="J9">
            <v>0</v>
          </cell>
          <cell r="K9">
            <v>8</v>
          </cell>
          <cell r="L9">
            <v>3</v>
          </cell>
          <cell r="M9">
            <v>2</v>
          </cell>
          <cell r="N9">
            <v>4</v>
          </cell>
          <cell r="O9">
            <v>1</v>
          </cell>
          <cell r="P9">
            <v>10</v>
          </cell>
          <cell r="Q9">
            <v>0</v>
          </cell>
          <cell r="R9">
            <v>3</v>
          </cell>
          <cell r="S9">
            <v>6</v>
          </cell>
          <cell r="T9">
            <v>1</v>
          </cell>
          <cell r="U9">
            <v>10</v>
          </cell>
        </row>
        <row r="10">
          <cell r="B10">
            <v>4</v>
          </cell>
          <cell r="C10">
            <v>12</v>
          </cell>
          <cell r="D10">
            <v>11</v>
          </cell>
          <cell r="E10">
            <v>1</v>
          </cell>
          <cell r="F10">
            <v>28</v>
          </cell>
          <cell r="G10">
            <v>2</v>
          </cell>
          <cell r="H10">
            <v>5</v>
          </cell>
          <cell r="I10">
            <v>1</v>
          </cell>
          <cell r="J10">
            <v>0</v>
          </cell>
          <cell r="K10">
            <v>8</v>
          </cell>
          <cell r="L10">
            <v>2</v>
          </cell>
          <cell r="M10">
            <v>4</v>
          </cell>
          <cell r="N10">
            <v>3</v>
          </cell>
          <cell r="O10">
            <v>1</v>
          </cell>
          <cell r="P10">
            <v>10</v>
          </cell>
          <cell r="Q10">
            <v>0</v>
          </cell>
          <cell r="R10">
            <v>3</v>
          </cell>
          <cell r="S10">
            <v>7</v>
          </cell>
          <cell r="T10">
            <v>0</v>
          </cell>
          <cell r="U10">
            <v>10</v>
          </cell>
        </row>
        <row r="11">
          <cell r="B11">
            <v>6</v>
          </cell>
          <cell r="C11">
            <v>16</v>
          </cell>
          <cell r="D11">
            <v>6</v>
          </cell>
          <cell r="E11">
            <v>0</v>
          </cell>
          <cell r="F11">
            <v>28</v>
          </cell>
          <cell r="G11">
            <v>3</v>
          </cell>
          <cell r="H11">
            <v>5</v>
          </cell>
          <cell r="I11">
            <v>0</v>
          </cell>
          <cell r="J11">
            <v>0</v>
          </cell>
          <cell r="K11">
            <v>8</v>
          </cell>
          <cell r="L11">
            <v>3</v>
          </cell>
          <cell r="M11">
            <v>5</v>
          </cell>
          <cell r="N11">
            <v>2</v>
          </cell>
          <cell r="O11">
            <v>0</v>
          </cell>
          <cell r="P11">
            <v>10</v>
          </cell>
          <cell r="Q11">
            <v>0</v>
          </cell>
          <cell r="R11">
            <v>6</v>
          </cell>
          <cell r="S11">
            <v>4</v>
          </cell>
          <cell r="T11">
            <v>0</v>
          </cell>
          <cell r="U11">
            <v>10</v>
          </cell>
        </row>
        <row r="12">
          <cell r="B12">
            <v>6</v>
          </cell>
          <cell r="C12">
            <v>17</v>
          </cell>
          <cell r="D12">
            <v>5</v>
          </cell>
          <cell r="E12">
            <v>0</v>
          </cell>
          <cell r="F12">
            <v>28</v>
          </cell>
          <cell r="G12">
            <v>3</v>
          </cell>
          <cell r="H12">
            <v>5</v>
          </cell>
          <cell r="I12">
            <v>0</v>
          </cell>
          <cell r="J12">
            <v>0</v>
          </cell>
          <cell r="K12">
            <v>8</v>
          </cell>
          <cell r="L12">
            <v>3</v>
          </cell>
          <cell r="M12">
            <v>5</v>
          </cell>
          <cell r="N12">
            <v>2</v>
          </cell>
          <cell r="O12">
            <v>0</v>
          </cell>
          <cell r="P12">
            <v>10</v>
          </cell>
          <cell r="Q12">
            <v>0</v>
          </cell>
          <cell r="R12">
            <v>7</v>
          </cell>
          <cell r="S12">
            <v>3</v>
          </cell>
          <cell r="T12">
            <v>0</v>
          </cell>
          <cell r="U12">
            <v>10</v>
          </cell>
        </row>
        <row r="13">
          <cell r="B13">
            <v>3</v>
          </cell>
          <cell r="C13">
            <v>4</v>
          </cell>
          <cell r="D13">
            <v>4</v>
          </cell>
          <cell r="E13">
            <v>0</v>
          </cell>
          <cell r="F13">
            <v>11</v>
          </cell>
          <cell r="G13">
            <v>1</v>
          </cell>
          <cell r="H13">
            <v>2</v>
          </cell>
          <cell r="I13">
            <v>0</v>
          </cell>
          <cell r="J13">
            <v>0</v>
          </cell>
          <cell r="K13">
            <v>3</v>
          </cell>
          <cell r="L13">
            <v>2</v>
          </cell>
          <cell r="M13">
            <v>1</v>
          </cell>
          <cell r="N13">
            <v>3</v>
          </cell>
          <cell r="O13">
            <v>0</v>
          </cell>
          <cell r="P13">
            <v>6</v>
          </cell>
          <cell r="Q13">
            <v>0</v>
          </cell>
          <cell r="R13">
            <v>1</v>
          </cell>
          <cell r="S13">
            <v>1</v>
          </cell>
          <cell r="T13">
            <v>0</v>
          </cell>
          <cell r="U13">
            <v>2</v>
          </cell>
        </row>
        <row r="14">
          <cell r="B14">
            <v>0</v>
          </cell>
          <cell r="C14">
            <v>8</v>
          </cell>
          <cell r="D14">
            <v>2</v>
          </cell>
          <cell r="E14">
            <v>0</v>
          </cell>
          <cell r="F14">
            <v>10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3</v>
          </cell>
          <cell r="L14">
            <v>0</v>
          </cell>
          <cell r="M14">
            <v>3</v>
          </cell>
          <cell r="N14">
            <v>2</v>
          </cell>
          <cell r="O14">
            <v>0</v>
          </cell>
          <cell r="P14">
            <v>5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2</v>
          </cell>
        </row>
        <row r="15">
          <cell r="B15">
            <v>3</v>
          </cell>
          <cell r="C15">
            <v>12</v>
          </cell>
          <cell r="D15">
            <v>13</v>
          </cell>
          <cell r="E15">
            <v>0</v>
          </cell>
          <cell r="F15">
            <v>28</v>
          </cell>
          <cell r="G15">
            <v>1</v>
          </cell>
          <cell r="H15">
            <v>6</v>
          </cell>
          <cell r="I15">
            <v>1</v>
          </cell>
          <cell r="J15">
            <v>0</v>
          </cell>
          <cell r="K15">
            <v>8</v>
          </cell>
          <cell r="L15">
            <v>2</v>
          </cell>
          <cell r="M15">
            <v>4</v>
          </cell>
          <cell r="N15">
            <v>4</v>
          </cell>
          <cell r="O15">
            <v>0</v>
          </cell>
          <cell r="P15">
            <v>10</v>
          </cell>
          <cell r="Q15">
            <v>0</v>
          </cell>
          <cell r="R15">
            <v>2</v>
          </cell>
          <cell r="S15">
            <v>8</v>
          </cell>
          <cell r="T15">
            <v>0</v>
          </cell>
          <cell r="U15">
            <v>10</v>
          </cell>
        </row>
        <row r="16">
          <cell r="B16">
            <v>3</v>
          </cell>
          <cell r="C16">
            <v>12</v>
          </cell>
          <cell r="D16">
            <v>13</v>
          </cell>
          <cell r="E16">
            <v>1</v>
          </cell>
          <cell r="F16">
            <v>29</v>
          </cell>
          <cell r="G16">
            <v>1</v>
          </cell>
          <cell r="H16">
            <v>6</v>
          </cell>
          <cell r="I16">
            <v>1</v>
          </cell>
          <cell r="J16">
            <v>0</v>
          </cell>
          <cell r="K16">
            <v>8</v>
          </cell>
          <cell r="L16">
            <v>2</v>
          </cell>
          <cell r="M16">
            <v>4</v>
          </cell>
          <cell r="N16">
            <v>4</v>
          </cell>
          <cell r="O16">
            <v>1</v>
          </cell>
          <cell r="P16">
            <v>11</v>
          </cell>
          <cell r="Q16">
            <v>0</v>
          </cell>
          <cell r="R16">
            <v>2</v>
          </cell>
          <cell r="S16">
            <v>8</v>
          </cell>
          <cell r="T16">
            <v>0</v>
          </cell>
          <cell r="U16">
            <v>10</v>
          </cell>
        </row>
        <row r="17">
          <cell r="B17">
            <v>7</v>
          </cell>
          <cell r="C17">
            <v>12</v>
          </cell>
          <cell r="D17">
            <v>9</v>
          </cell>
          <cell r="E17">
            <v>0</v>
          </cell>
          <cell r="F17">
            <v>28</v>
          </cell>
          <cell r="G17">
            <v>3</v>
          </cell>
          <cell r="H17">
            <v>5</v>
          </cell>
          <cell r="I17">
            <v>0</v>
          </cell>
          <cell r="J17">
            <v>0</v>
          </cell>
          <cell r="K17">
            <v>8</v>
          </cell>
          <cell r="L17">
            <v>4</v>
          </cell>
          <cell r="M17">
            <v>4</v>
          </cell>
          <cell r="N17">
            <v>2</v>
          </cell>
          <cell r="O17">
            <v>0</v>
          </cell>
          <cell r="P17">
            <v>10</v>
          </cell>
          <cell r="Q17">
            <v>0</v>
          </cell>
          <cell r="R17">
            <v>3</v>
          </cell>
          <cell r="S17">
            <v>7</v>
          </cell>
          <cell r="T17">
            <v>0</v>
          </cell>
          <cell r="U17">
            <v>10</v>
          </cell>
        </row>
        <row r="18">
          <cell r="B18">
            <v>5</v>
          </cell>
          <cell r="C18">
            <v>16</v>
          </cell>
          <cell r="D18">
            <v>7</v>
          </cell>
          <cell r="E18">
            <v>0</v>
          </cell>
          <cell r="F18">
            <v>28</v>
          </cell>
          <cell r="G18">
            <v>2</v>
          </cell>
          <cell r="H18">
            <v>5</v>
          </cell>
          <cell r="I18">
            <v>1</v>
          </cell>
          <cell r="J18">
            <v>0</v>
          </cell>
          <cell r="K18">
            <v>8</v>
          </cell>
          <cell r="L18">
            <v>2</v>
          </cell>
          <cell r="M18">
            <v>6</v>
          </cell>
          <cell r="N18">
            <v>2</v>
          </cell>
          <cell r="O18">
            <v>0</v>
          </cell>
          <cell r="P18">
            <v>10</v>
          </cell>
          <cell r="Q18">
            <v>1</v>
          </cell>
          <cell r="R18">
            <v>5</v>
          </cell>
          <cell r="S18">
            <v>4</v>
          </cell>
          <cell r="T18">
            <v>0</v>
          </cell>
          <cell r="U18">
            <v>10</v>
          </cell>
        </row>
        <row r="19">
          <cell r="B19">
            <v>5</v>
          </cell>
          <cell r="C19">
            <v>17</v>
          </cell>
          <cell r="D19">
            <v>6</v>
          </cell>
          <cell r="E19">
            <v>0</v>
          </cell>
          <cell r="F19">
            <v>28</v>
          </cell>
          <cell r="G19">
            <v>1</v>
          </cell>
          <cell r="H19">
            <v>6</v>
          </cell>
          <cell r="I19">
            <v>1</v>
          </cell>
          <cell r="J19">
            <v>0</v>
          </cell>
          <cell r="K19">
            <v>8</v>
          </cell>
          <cell r="L19">
            <v>2</v>
          </cell>
          <cell r="M19">
            <v>7</v>
          </cell>
          <cell r="N19">
            <v>1</v>
          </cell>
          <cell r="O19">
            <v>0</v>
          </cell>
          <cell r="P19">
            <v>10</v>
          </cell>
          <cell r="Q19">
            <v>2</v>
          </cell>
          <cell r="R19">
            <v>4</v>
          </cell>
          <cell r="S19">
            <v>4</v>
          </cell>
          <cell r="T19">
            <v>0</v>
          </cell>
          <cell r="U19">
            <v>10</v>
          </cell>
        </row>
        <row r="20">
          <cell r="B20">
            <v>3</v>
          </cell>
          <cell r="C20">
            <v>12</v>
          </cell>
          <cell r="D20">
            <v>12</v>
          </cell>
          <cell r="E20">
            <v>2</v>
          </cell>
          <cell r="F20">
            <v>29</v>
          </cell>
          <cell r="G20">
            <v>1</v>
          </cell>
          <cell r="H20">
            <v>6</v>
          </cell>
          <cell r="I20">
            <v>1</v>
          </cell>
          <cell r="J20">
            <v>0</v>
          </cell>
          <cell r="K20">
            <v>8</v>
          </cell>
          <cell r="L20">
            <v>2</v>
          </cell>
          <cell r="M20">
            <v>4</v>
          </cell>
          <cell r="N20">
            <v>3</v>
          </cell>
          <cell r="O20">
            <v>2</v>
          </cell>
          <cell r="P20">
            <v>11</v>
          </cell>
          <cell r="Q20">
            <v>0</v>
          </cell>
          <cell r="R20">
            <v>2</v>
          </cell>
          <cell r="S20">
            <v>8</v>
          </cell>
          <cell r="T20">
            <v>0</v>
          </cell>
          <cell r="U20">
            <v>10</v>
          </cell>
        </row>
        <row r="21">
          <cell r="B21">
            <v>5</v>
          </cell>
          <cell r="C21">
            <v>13</v>
          </cell>
          <cell r="D21">
            <v>9</v>
          </cell>
          <cell r="E21">
            <v>1</v>
          </cell>
          <cell r="F21">
            <v>28</v>
          </cell>
          <cell r="G21">
            <v>2</v>
          </cell>
          <cell r="H21">
            <v>5</v>
          </cell>
          <cell r="I21">
            <v>1</v>
          </cell>
          <cell r="J21">
            <v>0</v>
          </cell>
          <cell r="K21">
            <v>8</v>
          </cell>
          <cell r="L21">
            <v>3</v>
          </cell>
          <cell r="M21">
            <v>4</v>
          </cell>
          <cell r="N21">
            <v>2</v>
          </cell>
          <cell r="O21">
            <v>1</v>
          </cell>
          <cell r="P21">
            <v>10</v>
          </cell>
          <cell r="Q21">
            <v>0</v>
          </cell>
          <cell r="R21">
            <v>4</v>
          </cell>
          <cell r="S21">
            <v>6</v>
          </cell>
          <cell r="T21">
            <v>0</v>
          </cell>
          <cell r="U21">
            <v>10</v>
          </cell>
        </row>
        <row r="22">
          <cell r="B22">
            <v>1</v>
          </cell>
          <cell r="C22">
            <v>4</v>
          </cell>
          <cell r="D22">
            <v>3</v>
          </cell>
          <cell r="E22">
            <v>0</v>
          </cell>
          <cell r="F22">
            <v>8</v>
          </cell>
          <cell r="G22">
            <v>1</v>
          </cell>
          <cell r="H22">
            <v>2</v>
          </cell>
          <cell r="I22">
            <v>1</v>
          </cell>
          <cell r="J22">
            <v>0</v>
          </cell>
          <cell r="K22">
            <v>4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1</v>
          </cell>
          <cell r="Q22">
            <v>0</v>
          </cell>
          <cell r="R22">
            <v>2</v>
          </cell>
          <cell r="S22">
            <v>1</v>
          </cell>
          <cell r="T22">
            <v>0</v>
          </cell>
          <cell r="U22">
            <v>3</v>
          </cell>
        </row>
        <row r="23">
          <cell r="B23">
            <v>4</v>
          </cell>
          <cell r="C23">
            <v>13</v>
          </cell>
          <cell r="D23">
            <v>11</v>
          </cell>
          <cell r="E23">
            <v>0</v>
          </cell>
          <cell r="F23">
            <v>28</v>
          </cell>
          <cell r="G23">
            <v>2</v>
          </cell>
          <cell r="H23">
            <v>3</v>
          </cell>
          <cell r="I23">
            <v>3</v>
          </cell>
          <cell r="J23">
            <v>0</v>
          </cell>
          <cell r="K23">
            <v>8</v>
          </cell>
          <cell r="L23">
            <v>2</v>
          </cell>
          <cell r="M23">
            <v>5</v>
          </cell>
          <cell r="N23">
            <v>3</v>
          </cell>
          <cell r="O23">
            <v>0</v>
          </cell>
          <cell r="P23">
            <v>10</v>
          </cell>
          <cell r="Q23">
            <v>0</v>
          </cell>
          <cell r="R23">
            <v>5</v>
          </cell>
          <cell r="S23">
            <v>5</v>
          </cell>
          <cell r="T23">
            <v>0</v>
          </cell>
          <cell r="U23">
            <v>10</v>
          </cell>
        </row>
        <row r="24">
          <cell r="B24">
            <v>0</v>
          </cell>
          <cell r="C24">
            <v>13</v>
          </cell>
          <cell r="D24">
            <v>15</v>
          </cell>
          <cell r="E24">
            <v>0</v>
          </cell>
          <cell r="F24">
            <v>28</v>
          </cell>
          <cell r="G24">
            <v>0</v>
          </cell>
          <cell r="H24">
            <v>3</v>
          </cell>
          <cell r="I24">
            <v>5</v>
          </cell>
          <cell r="J24">
            <v>0</v>
          </cell>
          <cell r="K24">
            <v>8</v>
          </cell>
          <cell r="L24">
            <v>0</v>
          </cell>
          <cell r="M24">
            <v>8</v>
          </cell>
          <cell r="N24">
            <v>2</v>
          </cell>
          <cell r="O24">
            <v>0</v>
          </cell>
          <cell r="P24">
            <v>10</v>
          </cell>
          <cell r="Q24">
            <v>0</v>
          </cell>
          <cell r="R24">
            <v>2</v>
          </cell>
          <cell r="S24">
            <v>8</v>
          </cell>
          <cell r="T24">
            <v>0</v>
          </cell>
          <cell r="U24">
            <v>10</v>
          </cell>
        </row>
        <row r="25">
          <cell r="B25">
            <v>3</v>
          </cell>
          <cell r="C25">
            <v>13</v>
          </cell>
          <cell r="D25">
            <v>12</v>
          </cell>
          <cell r="E25">
            <v>0</v>
          </cell>
          <cell r="F25">
            <v>28</v>
          </cell>
          <cell r="G25">
            <v>2</v>
          </cell>
          <cell r="H25">
            <v>3</v>
          </cell>
          <cell r="I25">
            <v>3</v>
          </cell>
          <cell r="J25">
            <v>0</v>
          </cell>
          <cell r="K25">
            <v>8</v>
          </cell>
          <cell r="L25">
            <v>1</v>
          </cell>
          <cell r="M25">
            <v>4</v>
          </cell>
          <cell r="N25">
            <v>5</v>
          </cell>
          <cell r="O25">
            <v>0</v>
          </cell>
          <cell r="P25">
            <v>10</v>
          </cell>
          <cell r="Q25">
            <v>0</v>
          </cell>
          <cell r="R25">
            <v>6</v>
          </cell>
          <cell r="S25">
            <v>4</v>
          </cell>
          <cell r="T25">
            <v>0</v>
          </cell>
          <cell r="U25">
            <v>10</v>
          </cell>
        </row>
        <row r="26">
          <cell r="B26">
            <v>3</v>
          </cell>
          <cell r="C26">
            <v>4</v>
          </cell>
          <cell r="D26">
            <v>20</v>
          </cell>
          <cell r="E26">
            <v>1</v>
          </cell>
          <cell r="F26">
            <v>28</v>
          </cell>
          <cell r="G26">
            <v>1</v>
          </cell>
          <cell r="H26">
            <v>0</v>
          </cell>
          <cell r="I26">
            <v>7</v>
          </cell>
          <cell r="J26">
            <v>0</v>
          </cell>
          <cell r="K26">
            <v>8</v>
          </cell>
          <cell r="L26">
            <v>2</v>
          </cell>
          <cell r="M26">
            <v>3</v>
          </cell>
          <cell r="N26">
            <v>4</v>
          </cell>
          <cell r="O26">
            <v>1</v>
          </cell>
          <cell r="P26">
            <v>10</v>
          </cell>
          <cell r="Q26">
            <v>0</v>
          </cell>
          <cell r="R26">
            <v>1</v>
          </cell>
          <cell r="S26">
            <v>9</v>
          </cell>
          <cell r="T26">
            <v>0</v>
          </cell>
          <cell r="U26">
            <v>10</v>
          </cell>
        </row>
        <row r="27">
          <cell r="B27">
            <v>5</v>
          </cell>
          <cell r="C27">
            <v>14</v>
          </cell>
          <cell r="D27">
            <v>8</v>
          </cell>
          <cell r="E27">
            <v>1</v>
          </cell>
          <cell r="F27">
            <v>28</v>
          </cell>
          <cell r="G27">
            <v>2</v>
          </cell>
          <cell r="H27">
            <v>5</v>
          </cell>
          <cell r="I27">
            <v>1</v>
          </cell>
          <cell r="J27">
            <v>0</v>
          </cell>
          <cell r="K27">
            <v>8</v>
          </cell>
          <cell r="L27">
            <v>3</v>
          </cell>
          <cell r="M27">
            <v>3</v>
          </cell>
          <cell r="N27">
            <v>3</v>
          </cell>
          <cell r="O27">
            <v>1</v>
          </cell>
          <cell r="P27">
            <v>10</v>
          </cell>
          <cell r="Q27">
            <v>0</v>
          </cell>
          <cell r="R27">
            <v>6</v>
          </cell>
          <cell r="S27">
            <v>4</v>
          </cell>
          <cell r="T27">
            <v>0</v>
          </cell>
          <cell r="U27">
            <v>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Table 1"/>
      <sheetName val="Table 2"/>
      <sheetName val="Table 3"/>
      <sheetName val="Table 4"/>
      <sheetName val="Table 5"/>
      <sheetName val="Figure 1"/>
      <sheetName val="R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1 April and 30 June 2011</v>
          </cell>
        </row>
        <row r="2">
          <cell r="A2" t="str">
            <v>January 2011</v>
          </cell>
        </row>
        <row r="3">
          <cell r="A3" t="str">
            <v>February 2011</v>
          </cell>
        </row>
        <row r="4">
          <cell r="A4" t="str">
            <v>March 2011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ACL_ Qtr"/>
      <sheetName val="All_ACL_Month1"/>
      <sheetName val="All_ACL_Month2"/>
      <sheetName val="All_ACL_Month3"/>
    </sheetNames>
    <sheetDataSet>
      <sheetData sheetId="0">
        <row r="5">
          <cell r="B5">
            <v>0</v>
          </cell>
          <cell r="C5">
            <v>10</v>
          </cell>
          <cell r="D5">
            <v>6</v>
          </cell>
          <cell r="E5">
            <v>1</v>
          </cell>
          <cell r="F5">
            <v>17</v>
          </cell>
          <cell r="G5">
            <v>0</v>
          </cell>
          <cell r="H5">
            <v>2</v>
          </cell>
          <cell r="I5">
            <v>1</v>
          </cell>
          <cell r="J5">
            <v>1</v>
          </cell>
          <cell r="K5">
            <v>4</v>
          </cell>
          <cell r="L5">
            <v>0</v>
          </cell>
          <cell r="M5">
            <v>5</v>
          </cell>
          <cell r="N5">
            <v>4</v>
          </cell>
          <cell r="O5">
            <v>0</v>
          </cell>
          <cell r="P5">
            <v>9</v>
          </cell>
          <cell r="Q5">
            <v>0</v>
          </cell>
          <cell r="R5">
            <v>3</v>
          </cell>
          <cell r="S5">
            <v>1</v>
          </cell>
          <cell r="T5">
            <v>0</v>
          </cell>
          <cell r="U5">
            <v>4</v>
          </cell>
        </row>
        <row r="6">
          <cell r="B6">
            <v>0</v>
          </cell>
          <cell r="C6">
            <v>10</v>
          </cell>
          <cell r="D6">
            <v>4</v>
          </cell>
          <cell r="E6">
            <v>2</v>
          </cell>
          <cell r="F6">
            <v>16</v>
          </cell>
          <cell r="G6">
            <v>0</v>
          </cell>
          <cell r="H6">
            <v>2</v>
          </cell>
          <cell r="I6">
            <v>1</v>
          </cell>
          <cell r="J6">
            <v>1</v>
          </cell>
          <cell r="K6">
            <v>4</v>
          </cell>
          <cell r="L6">
            <v>0</v>
          </cell>
          <cell r="M6">
            <v>5</v>
          </cell>
          <cell r="N6">
            <v>2</v>
          </cell>
          <cell r="O6">
            <v>1</v>
          </cell>
          <cell r="P6">
            <v>8</v>
          </cell>
          <cell r="Q6">
            <v>0</v>
          </cell>
          <cell r="R6">
            <v>3</v>
          </cell>
          <cell r="S6">
            <v>1</v>
          </cell>
          <cell r="T6">
            <v>0</v>
          </cell>
          <cell r="U6">
            <v>4</v>
          </cell>
        </row>
        <row r="7">
          <cell r="B7">
            <v>0</v>
          </cell>
          <cell r="C7">
            <v>11</v>
          </cell>
          <cell r="D7">
            <v>5</v>
          </cell>
          <cell r="E7">
            <v>1</v>
          </cell>
          <cell r="F7">
            <v>17</v>
          </cell>
          <cell r="G7">
            <v>0</v>
          </cell>
          <cell r="H7">
            <v>3</v>
          </cell>
          <cell r="I7">
            <v>0</v>
          </cell>
          <cell r="J7">
            <v>1</v>
          </cell>
          <cell r="K7">
            <v>4</v>
          </cell>
          <cell r="L7">
            <v>0</v>
          </cell>
          <cell r="M7">
            <v>5</v>
          </cell>
          <cell r="N7">
            <v>4</v>
          </cell>
          <cell r="O7">
            <v>0</v>
          </cell>
          <cell r="P7">
            <v>9</v>
          </cell>
          <cell r="Q7">
            <v>0</v>
          </cell>
          <cell r="R7">
            <v>3</v>
          </cell>
          <cell r="S7">
            <v>1</v>
          </cell>
          <cell r="T7">
            <v>0</v>
          </cell>
          <cell r="U7">
            <v>4</v>
          </cell>
        </row>
        <row r="8">
          <cell r="B8">
            <v>0</v>
          </cell>
          <cell r="C8">
            <v>11</v>
          </cell>
          <cell r="D8">
            <v>4</v>
          </cell>
          <cell r="E8">
            <v>1</v>
          </cell>
          <cell r="F8">
            <v>16</v>
          </cell>
          <cell r="G8">
            <v>0</v>
          </cell>
          <cell r="H8">
            <v>3</v>
          </cell>
          <cell r="I8">
            <v>0</v>
          </cell>
          <cell r="J8">
            <v>1</v>
          </cell>
          <cell r="K8">
            <v>4</v>
          </cell>
          <cell r="L8">
            <v>0</v>
          </cell>
          <cell r="M8">
            <v>5</v>
          </cell>
          <cell r="N8">
            <v>3</v>
          </cell>
          <cell r="O8">
            <v>0</v>
          </cell>
          <cell r="P8">
            <v>8</v>
          </cell>
          <cell r="Q8">
            <v>0</v>
          </cell>
          <cell r="R8">
            <v>3</v>
          </cell>
          <cell r="S8">
            <v>1</v>
          </cell>
          <cell r="T8">
            <v>0</v>
          </cell>
          <cell r="U8">
            <v>4</v>
          </cell>
        </row>
        <row r="9">
          <cell r="B9">
            <v>0</v>
          </cell>
          <cell r="C9">
            <v>7</v>
          </cell>
          <cell r="D9">
            <v>8</v>
          </cell>
          <cell r="E9">
            <v>1</v>
          </cell>
          <cell r="F9">
            <v>16</v>
          </cell>
          <cell r="G9">
            <v>0</v>
          </cell>
          <cell r="H9">
            <v>1</v>
          </cell>
          <cell r="I9">
            <v>2</v>
          </cell>
          <cell r="J9">
            <v>1</v>
          </cell>
          <cell r="K9">
            <v>4</v>
          </cell>
          <cell r="L9">
            <v>0</v>
          </cell>
          <cell r="M9">
            <v>4</v>
          </cell>
          <cell r="N9">
            <v>4</v>
          </cell>
          <cell r="O9">
            <v>0</v>
          </cell>
          <cell r="P9">
            <v>8</v>
          </cell>
          <cell r="Q9">
            <v>0</v>
          </cell>
          <cell r="R9">
            <v>2</v>
          </cell>
          <cell r="S9">
            <v>2</v>
          </cell>
          <cell r="T9">
            <v>0</v>
          </cell>
          <cell r="U9">
            <v>4</v>
          </cell>
        </row>
        <row r="10">
          <cell r="B10">
            <v>1</v>
          </cell>
          <cell r="C10">
            <v>11</v>
          </cell>
          <cell r="D10">
            <v>2</v>
          </cell>
          <cell r="E10">
            <v>2</v>
          </cell>
          <cell r="F10">
            <v>16</v>
          </cell>
          <cell r="G10">
            <v>0</v>
          </cell>
          <cell r="H10">
            <v>3</v>
          </cell>
          <cell r="I10">
            <v>0</v>
          </cell>
          <cell r="J10">
            <v>1</v>
          </cell>
          <cell r="K10">
            <v>4</v>
          </cell>
          <cell r="L10">
            <v>0</v>
          </cell>
          <cell r="M10">
            <v>6</v>
          </cell>
          <cell r="N10">
            <v>1</v>
          </cell>
          <cell r="O10">
            <v>1</v>
          </cell>
          <cell r="P10">
            <v>8</v>
          </cell>
          <cell r="Q10">
            <v>1</v>
          </cell>
          <cell r="R10">
            <v>2</v>
          </cell>
          <cell r="S10">
            <v>1</v>
          </cell>
          <cell r="T10">
            <v>0</v>
          </cell>
          <cell r="U10">
            <v>4</v>
          </cell>
        </row>
        <row r="11">
          <cell r="B11">
            <v>0</v>
          </cell>
          <cell r="C11">
            <v>13</v>
          </cell>
          <cell r="D11">
            <v>2</v>
          </cell>
          <cell r="E11">
            <v>1</v>
          </cell>
          <cell r="F11">
            <v>16</v>
          </cell>
          <cell r="G11">
            <v>0</v>
          </cell>
          <cell r="H11">
            <v>3</v>
          </cell>
          <cell r="I11">
            <v>0</v>
          </cell>
          <cell r="J11">
            <v>1</v>
          </cell>
          <cell r="K11">
            <v>4</v>
          </cell>
          <cell r="L11">
            <v>0</v>
          </cell>
          <cell r="M11">
            <v>6</v>
          </cell>
          <cell r="N11">
            <v>2</v>
          </cell>
          <cell r="O11">
            <v>0</v>
          </cell>
          <cell r="P11">
            <v>8</v>
          </cell>
          <cell r="Q11">
            <v>0</v>
          </cell>
          <cell r="R11">
            <v>4</v>
          </cell>
          <cell r="S11">
            <v>0</v>
          </cell>
          <cell r="T11">
            <v>0</v>
          </cell>
          <cell r="U11">
            <v>4</v>
          </cell>
        </row>
        <row r="12">
          <cell r="B12">
            <v>1</v>
          </cell>
          <cell r="C12">
            <v>12</v>
          </cell>
          <cell r="D12">
            <v>3</v>
          </cell>
          <cell r="E12">
            <v>0</v>
          </cell>
          <cell r="F12">
            <v>16</v>
          </cell>
          <cell r="G12">
            <v>0</v>
          </cell>
          <cell r="H12">
            <v>4</v>
          </cell>
          <cell r="I12">
            <v>0</v>
          </cell>
          <cell r="J12">
            <v>0</v>
          </cell>
          <cell r="K12">
            <v>4</v>
          </cell>
          <cell r="L12">
            <v>1</v>
          </cell>
          <cell r="M12">
            <v>4</v>
          </cell>
          <cell r="N12">
            <v>3</v>
          </cell>
          <cell r="O12">
            <v>0</v>
          </cell>
          <cell r="P12">
            <v>8</v>
          </cell>
          <cell r="Q12">
            <v>0</v>
          </cell>
          <cell r="R12">
            <v>4</v>
          </cell>
          <cell r="S12">
            <v>0</v>
          </cell>
          <cell r="T12">
            <v>0</v>
          </cell>
          <cell r="U12">
            <v>4</v>
          </cell>
        </row>
        <row r="13">
          <cell r="B13">
            <v>1</v>
          </cell>
          <cell r="C13">
            <v>5</v>
          </cell>
          <cell r="D13">
            <v>4</v>
          </cell>
          <cell r="E13">
            <v>0</v>
          </cell>
          <cell r="F13">
            <v>10</v>
          </cell>
          <cell r="G13">
            <v>0</v>
          </cell>
          <cell r="H13">
            <v>0</v>
          </cell>
          <cell r="I13">
            <v>1</v>
          </cell>
          <cell r="J13">
            <v>0</v>
          </cell>
          <cell r="K13">
            <v>1</v>
          </cell>
          <cell r="L13">
            <v>1</v>
          </cell>
          <cell r="M13">
            <v>3</v>
          </cell>
          <cell r="N13">
            <v>2</v>
          </cell>
          <cell r="O13">
            <v>0</v>
          </cell>
          <cell r="P13">
            <v>6</v>
          </cell>
          <cell r="Q13">
            <v>0</v>
          </cell>
          <cell r="R13">
            <v>2</v>
          </cell>
          <cell r="S13">
            <v>1</v>
          </cell>
          <cell r="T13">
            <v>0</v>
          </cell>
          <cell r="U13">
            <v>3</v>
          </cell>
        </row>
        <row r="14">
          <cell r="B14">
            <v>3</v>
          </cell>
          <cell r="C14">
            <v>5</v>
          </cell>
          <cell r="D14">
            <v>2</v>
          </cell>
          <cell r="E14">
            <v>0</v>
          </cell>
          <cell r="F14">
            <v>10</v>
          </cell>
          <cell r="G14">
            <v>1</v>
          </cell>
          <cell r="H14">
            <v>2</v>
          </cell>
          <cell r="I14">
            <v>0</v>
          </cell>
          <cell r="J14">
            <v>0</v>
          </cell>
          <cell r="K14">
            <v>3</v>
          </cell>
          <cell r="L14">
            <v>1</v>
          </cell>
          <cell r="M14">
            <v>2</v>
          </cell>
          <cell r="N14">
            <v>2</v>
          </cell>
          <cell r="O14">
            <v>0</v>
          </cell>
          <cell r="P14">
            <v>5</v>
          </cell>
          <cell r="Q14">
            <v>1</v>
          </cell>
          <cell r="R14">
            <v>1</v>
          </cell>
          <cell r="S14">
            <v>0</v>
          </cell>
          <cell r="T14">
            <v>0</v>
          </cell>
          <cell r="U14">
            <v>2</v>
          </cell>
        </row>
        <row r="15">
          <cell r="B15">
            <v>0</v>
          </cell>
          <cell r="C15">
            <v>12</v>
          </cell>
          <cell r="D15">
            <v>3</v>
          </cell>
          <cell r="E15">
            <v>1</v>
          </cell>
          <cell r="F15">
            <v>16</v>
          </cell>
          <cell r="G15">
            <v>0</v>
          </cell>
          <cell r="H15">
            <v>3</v>
          </cell>
          <cell r="I15">
            <v>0</v>
          </cell>
          <cell r="J15">
            <v>1</v>
          </cell>
          <cell r="K15">
            <v>4</v>
          </cell>
          <cell r="L15">
            <v>0</v>
          </cell>
          <cell r="M15">
            <v>6</v>
          </cell>
          <cell r="N15">
            <v>2</v>
          </cell>
          <cell r="O15">
            <v>0</v>
          </cell>
          <cell r="P15">
            <v>8</v>
          </cell>
          <cell r="Q15">
            <v>0</v>
          </cell>
          <cell r="R15">
            <v>3</v>
          </cell>
          <cell r="S15">
            <v>1</v>
          </cell>
          <cell r="T15">
            <v>0</v>
          </cell>
          <cell r="U15">
            <v>4</v>
          </cell>
        </row>
        <row r="16">
          <cell r="B16">
            <v>0</v>
          </cell>
          <cell r="C16">
            <v>10</v>
          </cell>
          <cell r="D16">
            <v>6</v>
          </cell>
          <cell r="E16">
            <v>1</v>
          </cell>
          <cell r="F16">
            <v>17</v>
          </cell>
          <cell r="G16">
            <v>0</v>
          </cell>
          <cell r="H16">
            <v>2</v>
          </cell>
          <cell r="I16">
            <v>1</v>
          </cell>
          <cell r="J16">
            <v>1</v>
          </cell>
          <cell r="K16">
            <v>4</v>
          </cell>
          <cell r="L16">
            <v>0</v>
          </cell>
          <cell r="M16">
            <v>5</v>
          </cell>
          <cell r="N16">
            <v>4</v>
          </cell>
          <cell r="O16">
            <v>0</v>
          </cell>
          <cell r="P16">
            <v>9</v>
          </cell>
          <cell r="Q16">
            <v>0</v>
          </cell>
          <cell r="R16">
            <v>3</v>
          </cell>
          <cell r="S16">
            <v>1</v>
          </cell>
          <cell r="T16">
            <v>0</v>
          </cell>
          <cell r="U16">
            <v>4</v>
          </cell>
        </row>
        <row r="17">
          <cell r="B17">
            <v>3</v>
          </cell>
          <cell r="C17">
            <v>8</v>
          </cell>
          <cell r="D17">
            <v>5</v>
          </cell>
          <cell r="E17">
            <v>0</v>
          </cell>
          <cell r="F17">
            <v>16</v>
          </cell>
          <cell r="G17">
            <v>1</v>
          </cell>
          <cell r="H17">
            <v>2</v>
          </cell>
          <cell r="I17">
            <v>1</v>
          </cell>
          <cell r="J17">
            <v>0</v>
          </cell>
          <cell r="K17">
            <v>4</v>
          </cell>
          <cell r="L17">
            <v>2</v>
          </cell>
          <cell r="M17">
            <v>3</v>
          </cell>
          <cell r="N17">
            <v>3</v>
          </cell>
          <cell r="O17">
            <v>0</v>
          </cell>
          <cell r="P17">
            <v>8</v>
          </cell>
          <cell r="Q17">
            <v>0</v>
          </cell>
          <cell r="R17">
            <v>3</v>
          </cell>
          <cell r="S17">
            <v>1</v>
          </cell>
          <cell r="T17">
            <v>0</v>
          </cell>
          <cell r="U17">
            <v>4</v>
          </cell>
        </row>
        <row r="18">
          <cell r="B18">
            <v>5</v>
          </cell>
          <cell r="C18">
            <v>10</v>
          </cell>
          <cell r="D18">
            <v>1</v>
          </cell>
          <cell r="E18">
            <v>0</v>
          </cell>
          <cell r="F18">
            <v>16</v>
          </cell>
          <cell r="G18">
            <v>2</v>
          </cell>
          <cell r="H18">
            <v>2</v>
          </cell>
          <cell r="I18">
            <v>0</v>
          </cell>
          <cell r="J18">
            <v>0</v>
          </cell>
          <cell r="K18">
            <v>4</v>
          </cell>
          <cell r="L18">
            <v>2</v>
          </cell>
          <cell r="M18">
            <v>5</v>
          </cell>
          <cell r="N18">
            <v>1</v>
          </cell>
          <cell r="O18">
            <v>0</v>
          </cell>
          <cell r="P18">
            <v>8</v>
          </cell>
          <cell r="Q18">
            <v>1</v>
          </cell>
          <cell r="R18">
            <v>3</v>
          </cell>
          <cell r="S18">
            <v>0</v>
          </cell>
          <cell r="T18">
            <v>0</v>
          </cell>
          <cell r="U18">
            <v>4</v>
          </cell>
        </row>
        <row r="19">
          <cell r="B19">
            <v>2</v>
          </cell>
          <cell r="C19">
            <v>10</v>
          </cell>
          <cell r="D19">
            <v>4</v>
          </cell>
          <cell r="E19">
            <v>0</v>
          </cell>
          <cell r="F19">
            <v>16</v>
          </cell>
          <cell r="G19">
            <v>1</v>
          </cell>
          <cell r="H19">
            <v>2</v>
          </cell>
          <cell r="I19">
            <v>1</v>
          </cell>
          <cell r="J19">
            <v>0</v>
          </cell>
          <cell r="K19">
            <v>4</v>
          </cell>
          <cell r="L19">
            <v>1</v>
          </cell>
          <cell r="M19">
            <v>4</v>
          </cell>
          <cell r="N19">
            <v>3</v>
          </cell>
          <cell r="O19">
            <v>0</v>
          </cell>
          <cell r="P19">
            <v>8</v>
          </cell>
          <cell r="Q19">
            <v>0</v>
          </cell>
          <cell r="R19">
            <v>4</v>
          </cell>
          <cell r="S19">
            <v>0</v>
          </cell>
          <cell r="T19">
            <v>0</v>
          </cell>
          <cell r="U19">
            <v>4</v>
          </cell>
        </row>
        <row r="20">
          <cell r="B20">
            <v>1</v>
          </cell>
          <cell r="C20">
            <v>10</v>
          </cell>
          <cell r="D20">
            <v>5</v>
          </cell>
          <cell r="E20">
            <v>1</v>
          </cell>
          <cell r="F20">
            <v>17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4</v>
          </cell>
          <cell r="L20">
            <v>0</v>
          </cell>
          <cell r="M20">
            <v>6</v>
          </cell>
          <cell r="N20">
            <v>3</v>
          </cell>
          <cell r="O20">
            <v>0</v>
          </cell>
          <cell r="P20">
            <v>9</v>
          </cell>
          <cell r="Q20">
            <v>0</v>
          </cell>
          <cell r="R20">
            <v>3</v>
          </cell>
          <cell r="S20">
            <v>1</v>
          </cell>
          <cell r="T20">
            <v>0</v>
          </cell>
          <cell r="U20">
            <v>4</v>
          </cell>
        </row>
        <row r="21">
          <cell r="B21">
            <v>2</v>
          </cell>
          <cell r="C21">
            <v>8</v>
          </cell>
          <cell r="D21">
            <v>5</v>
          </cell>
          <cell r="E21">
            <v>1</v>
          </cell>
          <cell r="F21">
            <v>16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4</v>
          </cell>
          <cell r="L21">
            <v>0</v>
          </cell>
          <cell r="M21">
            <v>5</v>
          </cell>
          <cell r="N21">
            <v>3</v>
          </cell>
          <cell r="O21">
            <v>0</v>
          </cell>
          <cell r="P21">
            <v>8</v>
          </cell>
          <cell r="Q21">
            <v>1</v>
          </cell>
          <cell r="R21">
            <v>2</v>
          </cell>
          <cell r="S21">
            <v>1</v>
          </cell>
          <cell r="T21">
            <v>0</v>
          </cell>
          <cell r="U21">
            <v>4</v>
          </cell>
        </row>
        <row r="22">
          <cell r="B22">
            <v>1</v>
          </cell>
          <cell r="C22">
            <v>6</v>
          </cell>
          <cell r="D22">
            <v>8</v>
          </cell>
          <cell r="E22">
            <v>0</v>
          </cell>
          <cell r="F22">
            <v>15</v>
          </cell>
          <cell r="G22">
            <v>1</v>
          </cell>
          <cell r="H22">
            <v>2</v>
          </cell>
          <cell r="I22">
            <v>1</v>
          </cell>
          <cell r="J22">
            <v>0</v>
          </cell>
          <cell r="K22">
            <v>4</v>
          </cell>
          <cell r="L22">
            <v>0</v>
          </cell>
          <cell r="M22">
            <v>3</v>
          </cell>
          <cell r="N22">
            <v>5</v>
          </cell>
          <cell r="O22">
            <v>0</v>
          </cell>
          <cell r="P22">
            <v>8</v>
          </cell>
          <cell r="Q22">
            <v>0</v>
          </cell>
          <cell r="R22">
            <v>1</v>
          </cell>
          <cell r="S22">
            <v>2</v>
          </cell>
          <cell r="T22">
            <v>0</v>
          </cell>
          <cell r="U22">
            <v>3</v>
          </cell>
        </row>
        <row r="23">
          <cell r="B23">
            <v>1</v>
          </cell>
          <cell r="C23">
            <v>12</v>
          </cell>
          <cell r="D23">
            <v>3</v>
          </cell>
          <cell r="E23">
            <v>0</v>
          </cell>
          <cell r="F23">
            <v>16</v>
          </cell>
          <cell r="G23">
            <v>0</v>
          </cell>
          <cell r="H23">
            <v>4</v>
          </cell>
          <cell r="I23">
            <v>0</v>
          </cell>
          <cell r="J23">
            <v>0</v>
          </cell>
          <cell r="K23">
            <v>4</v>
          </cell>
          <cell r="L23">
            <v>1</v>
          </cell>
          <cell r="M23">
            <v>4</v>
          </cell>
          <cell r="N23">
            <v>3</v>
          </cell>
          <cell r="O23">
            <v>0</v>
          </cell>
          <cell r="P23">
            <v>8</v>
          </cell>
          <cell r="Q23">
            <v>0</v>
          </cell>
          <cell r="R23">
            <v>4</v>
          </cell>
          <cell r="S23">
            <v>0</v>
          </cell>
          <cell r="T23">
            <v>0</v>
          </cell>
          <cell r="U23">
            <v>4</v>
          </cell>
        </row>
        <row r="24">
          <cell r="B24">
            <v>2</v>
          </cell>
          <cell r="C24">
            <v>9</v>
          </cell>
          <cell r="D24">
            <v>4</v>
          </cell>
          <cell r="E24">
            <v>1</v>
          </cell>
          <cell r="F24">
            <v>16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4</v>
          </cell>
          <cell r="L24">
            <v>1</v>
          </cell>
          <cell r="M24">
            <v>4</v>
          </cell>
          <cell r="N24">
            <v>3</v>
          </cell>
          <cell r="O24">
            <v>0</v>
          </cell>
          <cell r="P24">
            <v>8</v>
          </cell>
          <cell r="Q24">
            <v>0</v>
          </cell>
          <cell r="R24">
            <v>4</v>
          </cell>
          <cell r="S24">
            <v>0</v>
          </cell>
          <cell r="T24">
            <v>0</v>
          </cell>
          <cell r="U24">
            <v>4</v>
          </cell>
        </row>
        <row r="25">
          <cell r="B25">
            <v>1</v>
          </cell>
          <cell r="C25">
            <v>10</v>
          </cell>
          <cell r="D25">
            <v>5</v>
          </cell>
          <cell r="E25">
            <v>0</v>
          </cell>
          <cell r="F25">
            <v>16</v>
          </cell>
          <cell r="G25">
            <v>1</v>
          </cell>
          <cell r="H25">
            <v>2</v>
          </cell>
          <cell r="I25">
            <v>1</v>
          </cell>
          <cell r="J25">
            <v>0</v>
          </cell>
          <cell r="K25">
            <v>4</v>
          </cell>
          <cell r="L25">
            <v>0</v>
          </cell>
          <cell r="M25">
            <v>5</v>
          </cell>
          <cell r="N25">
            <v>3</v>
          </cell>
          <cell r="O25">
            <v>0</v>
          </cell>
          <cell r="P25">
            <v>8</v>
          </cell>
          <cell r="Q25">
            <v>0</v>
          </cell>
          <cell r="R25">
            <v>3</v>
          </cell>
          <cell r="S25">
            <v>1</v>
          </cell>
          <cell r="T25">
            <v>0</v>
          </cell>
          <cell r="U25">
            <v>4</v>
          </cell>
        </row>
        <row r="26">
          <cell r="B26">
            <v>0</v>
          </cell>
          <cell r="C26">
            <v>8</v>
          </cell>
          <cell r="D26">
            <v>6</v>
          </cell>
          <cell r="E26">
            <v>2</v>
          </cell>
          <cell r="F26">
            <v>16</v>
          </cell>
          <cell r="G26">
            <v>0</v>
          </cell>
          <cell r="H26">
            <v>1</v>
          </cell>
          <cell r="I26">
            <v>2</v>
          </cell>
          <cell r="J26">
            <v>1</v>
          </cell>
          <cell r="K26">
            <v>4</v>
          </cell>
          <cell r="L26">
            <v>0</v>
          </cell>
          <cell r="M26">
            <v>4</v>
          </cell>
          <cell r="N26">
            <v>3</v>
          </cell>
          <cell r="O26">
            <v>1</v>
          </cell>
          <cell r="P26">
            <v>8</v>
          </cell>
          <cell r="Q26">
            <v>0</v>
          </cell>
          <cell r="R26">
            <v>3</v>
          </cell>
          <cell r="S26">
            <v>1</v>
          </cell>
          <cell r="T26">
            <v>0</v>
          </cell>
          <cell r="U26">
            <v>4</v>
          </cell>
        </row>
        <row r="27">
          <cell r="B27">
            <v>2</v>
          </cell>
          <cell r="C27">
            <v>9</v>
          </cell>
          <cell r="D27">
            <v>4</v>
          </cell>
          <cell r="E27">
            <v>1</v>
          </cell>
          <cell r="F27">
            <v>16</v>
          </cell>
          <cell r="G27">
            <v>1</v>
          </cell>
          <cell r="H27">
            <v>2</v>
          </cell>
          <cell r="I27">
            <v>0</v>
          </cell>
          <cell r="J27">
            <v>1</v>
          </cell>
          <cell r="K27">
            <v>4</v>
          </cell>
          <cell r="L27">
            <v>1</v>
          </cell>
          <cell r="M27">
            <v>4</v>
          </cell>
          <cell r="N27">
            <v>3</v>
          </cell>
          <cell r="O27">
            <v>0</v>
          </cell>
          <cell r="P27">
            <v>8</v>
          </cell>
          <cell r="Q27">
            <v>0</v>
          </cell>
          <cell r="R27">
            <v>3</v>
          </cell>
          <cell r="S27">
            <v>1</v>
          </cell>
          <cell r="T27">
            <v>0</v>
          </cell>
          <cell r="U27">
            <v>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NextStep_Qtr"/>
      <sheetName val="All_NextStep_Month1"/>
      <sheetName val="All_NextStep_Month2"/>
      <sheetName val="All_NextStep_Month3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 Qtr"/>
      <sheetName val="All_Prison_Qtr"/>
      <sheetName val="All_Prison_Month1"/>
      <sheetName val="All_Prison_Month2"/>
      <sheetName val="All_Prison_Month3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Probation_Qtr"/>
      <sheetName val="All_Probation_Month1"/>
      <sheetName val="All_Probation_Month2"/>
      <sheetName val="All_Probation_Month3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75</v>
          </cell>
          <cell r="C5">
            <v>18</v>
          </cell>
          <cell r="D5">
            <v>2</v>
          </cell>
          <cell r="E5">
            <v>9</v>
          </cell>
          <cell r="F5">
            <v>29</v>
          </cell>
          <cell r="G5">
            <v>17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2</v>
          </cell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32</v>
          </cell>
          <cell r="C7">
            <v>12</v>
          </cell>
          <cell r="D7">
            <v>0</v>
          </cell>
          <cell r="E7">
            <v>0</v>
          </cell>
          <cell r="F7">
            <v>14</v>
          </cell>
          <cell r="G7">
            <v>6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8</v>
          </cell>
          <cell r="C8">
            <v>4</v>
          </cell>
          <cell r="D8">
            <v>0</v>
          </cell>
          <cell r="E8">
            <v>0</v>
          </cell>
          <cell r="F8">
            <v>3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3</v>
          </cell>
          <cell r="C9">
            <v>2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20</v>
          </cell>
          <cell r="C5">
            <v>1</v>
          </cell>
          <cell r="D5">
            <v>1</v>
          </cell>
          <cell r="E5">
            <v>6</v>
          </cell>
          <cell r="F5">
            <v>8</v>
          </cell>
          <cell r="G5">
            <v>4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1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11</v>
          </cell>
          <cell r="C7">
            <v>4</v>
          </cell>
          <cell r="D7">
            <v>0</v>
          </cell>
          <cell r="E7">
            <v>0</v>
          </cell>
          <cell r="F7">
            <v>6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7</v>
          </cell>
          <cell r="C8">
            <v>4</v>
          </cell>
          <cell r="D8">
            <v>0</v>
          </cell>
          <cell r="E8">
            <v>0</v>
          </cell>
          <cell r="F8">
            <v>2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2</v>
          </cell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32</v>
          </cell>
          <cell r="C5">
            <v>8</v>
          </cell>
          <cell r="D5">
            <v>1</v>
          </cell>
          <cell r="E5">
            <v>3</v>
          </cell>
          <cell r="F5">
            <v>11</v>
          </cell>
          <cell r="G5">
            <v>9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10</v>
          </cell>
          <cell r="C7">
            <v>4</v>
          </cell>
          <cell r="D7">
            <v>0</v>
          </cell>
          <cell r="E7">
            <v>0</v>
          </cell>
          <cell r="F7">
            <v>5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sp_L&amp;S"/>
      <sheetName val="Insp_Coll"/>
      <sheetName val="Insp_HEI"/>
      <sheetName val="Insp_DADA"/>
      <sheetName val="Insp_WBL"/>
      <sheetName val="Insp_ACL"/>
      <sheetName val="Insp_Nextstep"/>
      <sheetName val="Insp_Prisons"/>
      <sheetName val="Insp_Probation"/>
      <sheetName val="Mon_L&amp;S"/>
      <sheetName val="Mon_Coll"/>
      <sheetName val="Mon_HEI"/>
      <sheetName val="Mon_DADA"/>
      <sheetName val="Mon_WBL"/>
      <sheetName val="Mon_ACL"/>
      <sheetName val="Mon_Nextstep"/>
      <sheetName val="Mon_Prisons"/>
      <sheetName val="Mon_Probation"/>
      <sheetName val="Par_L&amp;S"/>
      <sheetName val="Par_Coll"/>
      <sheetName val="Par_HEI"/>
      <sheetName val="Par_DADA"/>
      <sheetName val="Par_WBL"/>
      <sheetName val="Par_ACL"/>
      <sheetName val="Par_Nextstep"/>
      <sheetName val="Par_Prison"/>
      <sheetName val="Par_Probations"/>
      <sheetName val="Unannounced_prison"/>
    </sheetNames>
    <sheetDataSet>
      <sheetData sheetId="0">
        <row r="5">
          <cell r="B5">
            <v>23</v>
          </cell>
          <cell r="C5">
            <v>9</v>
          </cell>
          <cell r="D5">
            <v>0</v>
          </cell>
          <cell r="E5">
            <v>0</v>
          </cell>
          <cell r="F5">
            <v>10</v>
          </cell>
          <cell r="G5">
            <v>4</v>
          </cell>
          <cell r="H5">
            <v>0</v>
          </cell>
          <cell r="I5">
            <v>0</v>
          </cell>
          <cell r="J5">
            <v>0</v>
          </cell>
        </row>
        <row r="6">
          <cell r="B6">
            <v>1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>
            <v>11</v>
          </cell>
          <cell r="C7">
            <v>4</v>
          </cell>
          <cell r="D7">
            <v>0</v>
          </cell>
          <cell r="E7">
            <v>0</v>
          </cell>
          <cell r="F7">
            <v>3</v>
          </cell>
          <cell r="G7">
            <v>4</v>
          </cell>
          <cell r="H7">
            <v>0</v>
          </cell>
          <cell r="I7">
            <v>0</v>
          </cell>
          <cell r="J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>
            <v>1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College_Qtr"/>
      <sheetName val="All_College_Month1"/>
      <sheetName val="All_College_Month2"/>
      <sheetName val="All_College_Month3"/>
    </sheetNames>
    <sheetDataSet>
      <sheetData sheetId="0">
        <row r="5">
          <cell r="B5">
            <v>1</v>
          </cell>
          <cell r="C5">
            <v>4</v>
          </cell>
          <cell r="D5">
            <v>10</v>
          </cell>
          <cell r="E5">
            <v>5</v>
          </cell>
          <cell r="F5">
            <v>20</v>
          </cell>
          <cell r="G5">
            <v>0</v>
          </cell>
          <cell r="H5">
            <v>0</v>
          </cell>
          <cell r="I5">
            <v>2</v>
          </cell>
          <cell r="J5">
            <v>0</v>
          </cell>
          <cell r="K5">
            <v>2</v>
          </cell>
          <cell r="L5">
            <v>0</v>
          </cell>
          <cell r="M5">
            <v>1</v>
          </cell>
          <cell r="N5">
            <v>3</v>
          </cell>
          <cell r="O5">
            <v>4</v>
          </cell>
          <cell r="P5">
            <v>8</v>
          </cell>
          <cell r="Q5">
            <v>1</v>
          </cell>
          <cell r="R5">
            <v>3</v>
          </cell>
          <cell r="S5">
            <v>5</v>
          </cell>
          <cell r="T5">
            <v>1</v>
          </cell>
          <cell r="U5">
            <v>10</v>
          </cell>
        </row>
        <row r="6">
          <cell r="B6">
            <v>1</v>
          </cell>
          <cell r="C6">
            <v>4</v>
          </cell>
          <cell r="D6">
            <v>9</v>
          </cell>
          <cell r="E6">
            <v>4</v>
          </cell>
          <cell r="F6">
            <v>18</v>
          </cell>
          <cell r="G6">
            <v>0</v>
          </cell>
          <cell r="H6">
            <v>0</v>
          </cell>
          <cell r="I6">
            <v>2</v>
          </cell>
          <cell r="J6">
            <v>0</v>
          </cell>
          <cell r="K6">
            <v>2</v>
          </cell>
          <cell r="L6">
            <v>0</v>
          </cell>
          <cell r="M6">
            <v>1</v>
          </cell>
          <cell r="N6">
            <v>3</v>
          </cell>
          <cell r="O6">
            <v>3</v>
          </cell>
          <cell r="P6">
            <v>7</v>
          </cell>
          <cell r="Q6">
            <v>1</v>
          </cell>
          <cell r="R6">
            <v>3</v>
          </cell>
          <cell r="S6">
            <v>4</v>
          </cell>
          <cell r="T6">
            <v>1</v>
          </cell>
          <cell r="U6">
            <v>9</v>
          </cell>
        </row>
        <row r="7">
          <cell r="B7">
            <v>1</v>
          </cell>
          <cell r="C7">
            <v>3</v>
          </cell>
          <cell r="D7">
            <v>13</v>
          </cell>
          <cell r="E7">
            <v>3</v>
          </cell>
          <cell r="F7">
            <v>20</v>
          </cell>
          <cell r="G7">
            <v>0</v>
          </cell>
          <cell r="H7">
            <v>0</v>
          </cell>
          <cell r="I7">
            <v>2</v>
          </cell>
          <cell r="J7">
            <v>0</v>
          </cell>
          <cell r="K7">
            <v>2</v>
          </cell>
          <cell r="L7">
            <v>0</v>
          </cell>
          <cell r="M7">
            <v>1</v>
          </cell>
          <cell r="N7">
            <v>4</v>
          </cell>
          <cell r="O7">
            <v>3</v>
          </cell>
          <cell r="P7">
            <v>8</v>
          </cell>
          <cell r="Q7">
            <v>1</v>
          </cell>
          <cell r="R7">
            <v>2</v>
          </cell>
          <cell r="S7">
            <v>7</v>
          </cell>
          <cell r="T7">
            <v>0</v>
          </cell>
          <cell r="U7">
            <v>10</v>
          </cell>
        </row>
        <row r="8">
          <cell r="B8">
            <v>1</v>
          </cell>
          <cell r="C8">
            <v>3</v>
          </cell>
          <cell r="D8">
            <v>11</v>
          </cell>
          <cell r="E8">
            <v>3</v>
          </cell>
          <cell r="F8">
            <v>18</v>
          </cell>
          <cell r="G8">
            <v>0</v>
          </cell>
          <cell r="H8">
            <v>0</v>
          </cell>
          <cell r="I8">
            <v>2</v>
          </cell>
          <cell r="J8">
            <v>0</v>
          </cell>
          <cell r="K8">
            <v>2</v>
          </cell>
          <cell r="L8">
            <v>0</v>
          </cell>
          <cell r="M8">
            <v>1</v>
          </cell>
          <cell r="N8">
            <v>3</v>
          </cell>
          <cell r="O8">
            <v>3</v>
          </cell>
          <cell r="P8">
            <v>7</v>
          </cell>
          <cell r="Q8">
            <v>1</v>
          </cell>
          <cell r="R8">
            <v>2</v>
          </cell>
          <cell r="S8">
            <v>6</v>
          </cell>
          <cell r="T8">
            <v>0</v>
          </cell>
          <cell r="U8">
            <v>9</v>
          </cell>
        </row>
        <row r="9">
          <cell r="B9">
            <v>1</v>
          </cell>
          <cell r="C9">
            <v>3</v>
          </cell>
          <cell r="D9">
            <v>10</v>
          </cell>
          <cell r="E9">
            <v>4</v>
          </cell>
          <cell r="F9">
            <v>18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2</v>
          </cell>
          <cell r="L9">
            <v>0</v>
          </cell>
          <cell r="M9">
            <v>1</v>
          </cell>
          <cell r="N9">
            <v>2</v>
          </cell>
          <cell r="O9">
            <v>4</v>
          </cell>
          <cell r="P9">
            <v>7</v>
          </cell>
          <cell r="Q9">
            <v>1</v>
          </cell>
          <cell r="R9">
            <v>2</v>
          </cell>
          <cell r="S9">
            <v>6</v>
          </cell>
          <cell r="T9">
            <v>0</v>
          </cell>
          <cell r="U9">
            <v>9</v>
          </cell>
        </row>
        <row r="10">
          <cell r="B10">
            <v>0</v>
          </cell>
          <cell r="C10">
            <v>4</v>
          </cell>
          <cell r="D10">
            <v>13</v>
          </cell>
          <cell r="E10">
            <v>1</v>
          </cell>
          <cell r="F10">
            <v>18</v>
          </cell>
          <cell r="G10">
            <v>0</v>
          </cell>
          <cell r="H10">
            <v>0</v>
          </cell>
          <cell r="I10">
            <v>2</v>
          </cell>
          <cell r="J10">
            <v>0</v>
          </cell>
          <cell r="K10">
            <v>2</v>
          </cell>
          <cell r="L10">
            <v>0</v>
          </cell>
          <cell r="M10">
            <v>1</v>
          </cell>
          <cell r="N10">
            <v>5</v>
          </cell>
          <cell r="O10">
            <v>1</v>
          </cell>
          <cell r="P10">
            <v>7</v>
          </cell>
          <cell r="Q10">
            <v>0</v>
          </cell>
          <cell r="R10">
            <v>3</v>
          </cell>
          <cell r="S10">
            <v>6</v>
          </cell>
          <cell r="T10">
            <v>0</v>
          </cell>
          <cell r="U10">
            <v>9</v>
          </cell>
        </row>
        <row r="11">
          <cell r="B11">
            <v>2</v>
          </cell>
          <cell r="C11">
            <v>5</v>
          </cell>
          <cell r="D11">
            <v>9</v>
          </cell>
          <cell r="E11">
            <v>2</v>
          </cell>
          <cell r="F11">
            <v>18</v>
          </cell>
          <cell r="G11">
            <v>0</v>
          </cell>
          <cell r="H11">
            <v>0</v>
          </cell>
          <cell r="I11">
            <v>2</v>
          </cell>
          <cell r="J11">
            <v>0</v>
          </cell>
          <cell r="K11">
            <v>2</v>
          </cell>
          <cell r="L11">
            <v>1</v>
          </cell>
          <cell r="M11">
            <v>1</v>
          </cell>
          <cell r="N11">
            <v>3</v>
          </cell>
          <cell r="O11">
            <v>2</v>
          </cell>
          <cell r="P11">
            <v>7</v>
          </cell>
          <cell r="Q11">
            <v>1</v>
          </cell>
          <cell r="R11">
            <v>4</v>
          </cell>
          <cell r="S11">
            <v>4</v>
          </cell>
          <cell r="T11">
            <v>0</v>
          </cell>
          <cell r="U11">
            <v>9</v>
          </cell>
        </row>
        <row r="12">
          <cell r="B12">
            <v>3</v>
          </cell>
          <cell r="C12">
            <v>11</v>
          </cell>
          <cell r="D12">
            <v>4</v>
          </cell>
          <cell r="E12">
            <v>0</v>
          </cell>
          <cell r="F12">
            <v>18</v>
          </cell>
          <cell r="G12">
            <v>0</v>
          </cell>
          <cell r="H12">
            <v>2</v>
          </cell>
          <cell r="I12">
            <v>0</v>
          </cell>
          <cell r="J12">
            <v>0</v>
          </cell>
          <cell r="K12">
            <v>2</v>
          </cell>
          <cell r="L12">
            <v>1</v>
          </cell>
          <cell r="M12">
            <v>4</v>
          </cell>
          <cell r="N12">
            <v>2</v>
          </cell>
          <cell r="O12">
            <v>0</v>
          </cell>
          <cell r="P12">
            <v>7</v>
          </cell>
          <cell r="Q12">
            <v>2</v>
          </cell>
          <cell r="R12">
            <v>5</v>
          </cell>
          <cell r="S12">
            <v>2</v>
          </cell>
          <cell r="T12">
            <v>0</v>
          </cell>
          <cell r="U12">
            <v>9</v>
          </cell>
        </row>
        <row r="13">
          <cell r="B13">
            <v>2</v>
          </cell>
          <cell r="C13">
            <v>6</v>
          </cell>
          <cell r="D13">
            <v>9</v>
          </cell>
          <cell r="E13">
            <v>0</v>
          </cell>
          <cell r="F13">
            <v>17</v>
          </cell>
          <cell r="G13">
            <v>0</v>
          </cell>
          <cell r="H13">
            <v>1</v>
          </cell>
          <cell r="I13">
            <v>1</v>
          </cell>
          <cell r="J13">
            <v>0</v>
          </cell>
          <cell r="K13">
            <v>2</v>
          </cell>
          <cell r="L13">
            <v>1</v>
          </cell>
          <cell r="M13">
            <v>2</v>
          </cell>
          <cell r="N13">
            <v>3</v>
          </cell>
          <cell r="O13">
            <v>0</v>
          </cell>
          <cell r="P13">
            <v>6</v>
          </cell>
          <cell r="Q13">
            <v>1</v>
          </cell>
          <cell r="R13">
            <v>3</v>
          </cell>
          <cell r="S13">
            <v>5</v>
          </cell>
          <cell r="T13">
            <v>0</v>
          </cell>
          <cell r="U13">
            <v>9</v>
          </cell>
        </row>
        <row r="14">
          <cell r="B14">
            <v>3</v>
          </cell>
          <cell r="C14">
            <v>7</v>
          </cell>
          <cell r="D14">
            <v>7</v>
          </cell>
          <cell r="E14">
            <v>0</v>
          </cell>
          <cell r="F14">
            <v>17</v>
          </cell>
          <cell r="G14">
            <v>0</v>
          </cell>
          <cell r="H14">
            <v>1</v>
          </cell>
          <cell r="I14">
            <v>1</v>
          </cell>
          <cell r="J14">
            <v>0</v>
          </cell>
          <cell r="K14">
            <v>2</v>
          </cell>
          <cell r="L14">
            <v>1</v>
          </cell>
          <cell r="M14">
            <v>3</v>
          </cell>
          <cell r="N14">
            <v>2</v>
          </cell>
          <cell r="O14">
            <v>0</v>
          </cell>
          <cell r="P14">
            <v>6</v>
          </cell>
          <cell r="Q14">
            <v>2</v>
          </cell>
          <cell r="R14">
            <v>3</v>
          </cell>
          <cell r="S14">
            <v>4</v>
          </cell>
          <cell r="T14">
            <v>0</v>
          </cell>
          <cell r="U14">
            <v>9</v>
          </cell>
        </row>
        <row r="15">
          <cell r="B15">
            <v>2</v>
          </cell>
          <cell r="C15">
            <v>5</v>
          </cell>
          <cell r="D15">
            <v>11</v>
          </cell>
          <cell r="E15">
            <v>0</v>
          </cell>
          <cell r="F15">
            <v>18</v>
          </cell>
          <cell r="G15">
            <v>0</v>
          </cell>
          <cell r="H15">
            <v>1</v>
          </cell>
          <cell r="I15">
            <v>1</v>
          </cell>
          <cell r="J15">
            <v>0</v>
          </cell>
          <cell r="K15">
            <v>2</v>
          </cell>
          <cell r="L15">
            <v>1</v>
          </cell>
          <cell r="M15">
            <v>0</v>
          </cell>
          <cell r="N15">
            <v>6</v>
          </cell>
          <cell r="O15">
            <v>0</v>
          </cell>
          <cell r="P15">
            <v>7</v>
          </cell>
          <cell r="Q15">
            <v>1</v>
          </cell>
          <cell r="R15">
            <v>4</v>
          </cell>
          <cell r="S15">
            <v>4</v>
          </cell>
          <cell r="T15">
            <v>0</v>
          </cell>
          <cell r="U15">
            <v>9</v>
          </cell>
        </row>
        <row r="16">
          <cell r="B16">
            <v>0</v>
          </cell>
          <cell r="C16">
            <v>7</v>
          </cell>
          <cell r="D16">
            <v>13</v>
          </cell>
          <cell r="E16">
            <v>0</v>
          </cell>
          <cell r="F16">
            <v>20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2</v>
          </cell>
          <cell r="L16">
            <v>0</v>
          </cell>
          <cell r="M16">
            <v>1</v>
          </cell>
          <cell r="N16">
            <v>7</v>
          </cell>
          <cell r="O16">
            <v>0</v>
          </cell>
          <cell r="P16">
            <v>8</v>
          </cell>
          <cell r="Q16">
            <v>0</v>
          </cell>
          <cell r="R16">
            <v>5</v>
          </cell>
          <cell r="S16">
            <v>5</v>
          </cell>
          <cell r="T16">
            <v>0</v>
          </cell>
          <cell r="U16">
            <v>10</v>
          </cell>
        </row>
        <row r="17">
          <cell r="B17">
            <v>2</v>
          </cell>
          <cell r="C17">
            <v>7</v>
          </cell>
          <cell r="D17">
            <v>9</v>
          </cell>
          <cell r="E17">
            <v>0</v>
          </cell>
          <cell r="F17">
            <v>18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  <cell r="L17">
            <v>1</v>
          </cell>
          <cell r="M17">
            <v>1</v>
          </cell>
          <cell r="N17">
            <v>5</v>
          </cell>
          <cell r="O17">
            <v>0</v>
          </cell>
          <cell r="P17">
            <v>7</v>
          </cell>
          <cell r="Q17">
            <v>1</v>
          </cell>
          <cell r="R17">
            <v>5</v>
          </cell>
          <cell r="S17">
            <v>3</v>
          </cell>
          <cell r="T17">
            <v>0</v>
          </cell>
          <cell r="U17">
            <v>9</v>
          </cell>
        </row>
        <row r="18">
          <cell r="B18">
            <v>6</v>
          </cell>
          <cell r="C18">
            <v>9</v>
          </cell>
          <cell r="D18">
            <v>3</v>
          </cell>
          <cell r="E18">
            <v>0</v>
          </cell>
          <cell r="F18">
            <v>18</v>
          </cell>
          <cell r="G18">
            <v>0</v>
          </cell>
          <cell r="H18">
            <v>1</v>
          </cell>
          <cell r="I18">
            <v>1</v>
          </cell>
          <cell r="J18">
            <v>0</v>
          </cell>
          <cell r="K18">
            <v>2</v>
          </cell>
          <cell r="L18">
            <v>2</v>
          </cell>
          <cell r="M18">
            <v>5</v>
          </cell>
          <cell r="N18">
            <v>0</v>
          </cell>
          <cell r="O18">
            <v>0</v>
          </cell>
          <cell r="P18">
            <v>7</v>
          </cell>
          <cell r="Q18">
            <v>4</v>
          </cell>
          <cell r="R18">
            <v>3</v>
          </cell>
          <cell r="S18">
            <v>2</v>
          </cell>
          <cell r="T18">
            <v>0</v>
          </cell>
          <cell r="U18">
            <v>9</v>
          </cell>
        </row>
        <row r="19">
          <cell r="B19">
            <v>2</v>
          </cell>
          <cell r="C19">
            <v>6</v>
          </cell>
          <cell r="D19">
            <v>8</v>
          </cell>
          <cell r="E19">
            <v>2</v>
          </cell>
          <cell r="F19">
            <v>18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  <cell r="K19">
            <v>2</v>
          </cell>
          <cell r="L19">
            <v>1</v>
          </cell>
          <cell r="M19">
            <v>1</v>
          </cell>
          <cell r="N19">
            <v>3</v>
          </cell>
          <cell r="O19">
            <v>2</v>
          </cell>
          <cell r="P19">
            <v>7</v>
          </cell>
          <cell r="Q19">
            <v>1</v>
          </cell>
          <cell r="R19">
            <v>3</v>
          </cell>
          <cell r="S19">
            <v>5</v>
          </cell>
          <cell r="T19">
            <v>0</v>
          </cell>
          <cell r="U19">
            <v>9</v>
          </cell>
        </row>
        <row r="20">
          <cell r="B20">
            <v>1</v>
          </cell>
          <cell r="C20">
            <v>4</v>
          </cell>
          <cell r="D20">
            <v>10</v>
          </cell>
          <cell r="E20">
            <v>5</v>
          </cell>
          <cell r="F20">
            <v>20</v>
          </cell>
          <cell r="G20">
            <v>0</v>
          </cell>
          <cell r="H20">
            <v>0</v>
          </cell>
          <cell r="I20">
            <v>2</v>
          </cell>
          <cell r="J20">
            <v>0</v>
          </cell>
          <cell r="K20">
            <v>2</v>
          </cell>
          <cell r="L20">
            <v>0</v>
          </cell>
          <cell r="M20">
            <v>1</v>
          </cell>
          <cell r="N20">
            <v>3</v>
          </cell>
          <cell r="O20">
            <v>4</v>
          </cell>
          <cell r="P20">
            <v>8</v>
          </cell>
          <cell r="Q20">
            <v>1</v>
          </cell>
          <cell r="R20">
            <v>3</v>
          </cell>
          <cell r="S20">
            <v>5</v>
          </cell>
          <cell r="T20">
            <v>1</v>
          </cell>
          <cell r="U20">
            <v>10</v>
          </cell>
        </row>
        <row r="21">
          <cell r="B21">
            <v>2</v>
          </cell>
          <cell r="C21">
            <v>5</v>
          </cell>
          <cell r="D21">
            <v>6</v>
          </cell>
          <cell r="E21">
            <v>5</v>
          </cell>
          <cell r="F21">
            <v>18</v>
          </cell>
          <cell r="G21">
            <v>0</v>
          </cell>
          <cell r="H21">
            <v>1</v>
          </cell>
          <cell r="I21">
            <v>1</v>
          </cell>
          <cell r="J21">
            <v>0</v>
          </cell>
          <cell r="K21">
            <v>2</v>
          </cell>
          <cell r="L21">
            <v>1</v>
          </cell>
          <cell r="M21">
            <v>1</v>
          </cell>
          <cell r="N21">
            <v>1</v>
          </cell>
          <cell r="O21">
            <v>4</v>
          </cell>
          <cell r="P21">
            <v>7</v>
          </cell>
          <cell r="Q21">
            <v>1</v>
          </cell>
          <cell r="R21">
            <v>3</v>
          </cell>
          <cell r="S21">
            <v>4</v>
          </cell>
          <cell r="T21">
            <v>1</v>
          </cell>
          <cell r="U21">
            <v>9</v>
          </cell>
        </row>
        <row r="22">
          <cell r="B22">
            <v>1</v>
          </cell>
          <cell r="C22">
            <v>4</v>
          </cell>
          <cell r="D22">
            <v>9</v>
          </cell>
          <cell r="E22">
            <v>4</v>
          </cell>
          <cell r="F22">
            <v>18</v>
          </cell>
          <cell r="G22">
            <v>0</v>
          </cell>
          <cell r="H22">
            <v>0</v>
          </cell>
          <cell r="I22">
            <v>2</v>
          </cell>
          <cell r="J22">
            <v>0</v>
          </cell>
          <cell r="K22">
            <v>2</v>
          </cell>
          <cell r="L22">
            <v>0</v>
          </cell>
          <cell r="M22">
            <v>1</v>
          </cell>
          <cell r="N22">
            <v>3</v>
          </cell>
          <cell r="O22">
            <v>3</v>
          </cell>
          <cell r="P22">
            <v>7</v>
          </cell>
          <cell r="Q22">
            <v>1</v>
          </cell>
          <cell r="R22">
            <v>3</v>
          </cell>
          <cell r="S22">
            <v>4</v>
          </cell>
          <cell r="T22">
            <v>1</v>
          </cell>
          <cell r="U22">
            <v>9</v>
          </cell>
        </row>
        <row r="23">
          <cell r="B23">
            <v>2</v>
          </cell>
          <cell r="C23">
            <v>10</v>
          </cell>
          <cell r="D23">
            <v>5</v>
          </cell>
          <cell r="E23">
            <v>1</v>
          </cell>
          <cell r="F23">
            <v>18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2</v>
          </cell>
          <cell r="L23">
            <v>1</v>
          </cell>
          <cell r="M23">
            <v>4</v>
          </cell>
          <cell r="N23">
            <v>1</v>
          </cell>
          <cell r="O23">
            <v>1</v>
          </cell>
          <cell r="P23">
            <v>7</v>
          </cell>
          <cell r="Q23">
            <v>1</v>
          </cell>
          <cell r="R23">
            <v>5</v>
          </cell>
          <cell r="S23">
            <v>3</v>
          </cell>
          <cell r="T23">
            <v>0</v>
          </cell>
          <cell r="U23">
            <v>9</v>
          </cell>
        </row>
        <row r="24">
          <cell r="B24">
            <v>0</v>
          </cell>
          <cell r="C24">
            <v>6</v>
          </cell>
          <cell r="D24">
            <v>11</v>
          </cell>
          <cell r="E24">
            <v>1</v>
          </cell>
          <cell r="F24">
            <v>18</v>
          </cell>
          <cell r="G24">
            <v>0</v>
          </cell>
          <cell r="H24">
            <v>0</v>
          </cell>
          <cell r="I24">
            <v>2</v>
          </cell>
          <cell r="J24">
            <v>0</v>
          </cell>
          <cell r="K24">
            <v>2</v>
          </cell>
          <cell r="L24">
            <v>0</v>
          </cell>
          <cell r="M24">
            <v>1</v>
          </cell>
          <cell r="N24">
            <v>6</v>
          </cell>
          <cell r="O24">
            <v>0</v>
          </cell>
          <cell r="P24">
            <v>7</v>
          </cell>
          <cell r="Q24">
            <v>0</v>
          </cell>
          <cell r="R24">
            <v>5</v>
          </cell>
          <cell r="S24">
            <v>3</v>
          </cell>
          <cell r="T24">
            <v>1</v>
          </cell>
          <cell r="U24">
            <v>9</v>
          </cell>
        </row>
        <row r="25">
          <cell r="B25">
            <v>3</v>
          </cell>
          <cell r="C25">
            <v>5</v>
          </cell>
          <cell r="D25">
            <v>10</v>
          </cell>
          <cell r="E25">
            <v>0</v>
          </cell>
          <cell r="F25">
            <v>18</v>
          </cell>
          <cell r="G25">
            <v>0</v>
          </cell>
          <cell r="H25">
            <v>1</v>
          </cell>
          <cell r="I25">
            <v>1</v>
          </cell>
          <cell r="J25">
            <v>0</v>
          </cell>
          <cell r="K25">
            <v>2</v>
          </cell>
          <cell r="L25">
            <v>1</v>
          </cell>
          <cell r="M25">
            <v>2</v>
          </cell>
          <cell r="N25">
            <v>4</v>
          </cell>
          <cell r="O25">
            <v>0</v>
          </cell>
          <cell r="P25">
            <v>7</v>
          </cell>
          <cell r="Q25">
            <v>2</v>
          </cell>
          <cell r="R25">
            <v>2</v>
          </cell>
          <cell r="S25">
            <v>5</v>
          </cell>
          <cell r="T25">
            <v>0</v>
          </cell>
          <cell r="U25">
            <v>9</v>
          </cell>
        </row>
        <row r="26">
          <cell r="B26">
            <v>1</v>
          </cell>
          <cell r="C26">
            <v>3</v>
          </cell>
          <cell r="D26">
            <v>9</v>
          </cell>
          <cell r="E26">
            <v>5</v>
          </cell>
          <cell r="F26">
            <v>18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2</v>
          </cell>
          <cell r="L26">
            <v>0</v>
          </cell>
          <cell r="M26">
            <v>0</v>
          </cell>
          <cell r="N26">
            <v>3</v>
          </cell>
          <cell r="O26">
            <v>4</v>
          </cell>
          <cell r="P26">
            <v>7</v>
          </cell>
          <cell r="Q26">
            <v>1</v>
          </cell>
          <cell r="R26">
            <v>3</v>
          </cell>
          <cell r="S26">
            <v>4</v>
          </cell>
          <cell r="T26">
            <v>1</v>
          </cell>
          <cell r="U26">
            <v>9</v>
          </cell>
        </row>
        <row r="27">
          <cell r="B27">
            <v>2</v>
          </cell>
          <cell r="C27">
            <v>4</v>
          </cell>
          <cell r="D27">
            <v>9</v>
          </cell>
          <cell r="E27">
            <v>3</v>
          </cell>
          <cell r="F27">
            <v>18</v>
          </cell>
          <cell r="G27">
            <v>0</v>
          </cell>
          <cell r="H27">
            <v>1</v>
          </cell>
          <cell r="I27">
            <v>1</v>
          </cell>
          <cell r="J27">
            <v>0</v>
          </cell>
          <cell r="K27">
            <v>2</v>
          </cell>
          <cell r="L27">
            <v>1</v>
          </cell>
          <cell r="M27">
            <v>0</v>
          </cell>
          <cell r="N27">
            <v>4</v>
          </cell>
          <cell r="O27">
            <v>2</v>
          </cell>
          <cell r="P27">
            <v>7</v>
          </cell>
          <cell r="Q27">
            <v>1</v>
          </cell>
          <cell r="R27">
            <v>3</v>
          </cell>
          <cell r="S27">
            <v>4</v>
          </cell>
          <cell r="T27">
            <v>1</v>
          </cell>
          <cell r="U27">
            <v>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GFEC_Qtr"/>
      <sheetName val="All_GFEC_Month1"/>
      <sheetName val="All_GFEC_Month2"/>
      <sheetName val="All_GFEC_Month3"/>
    </sheetNames>
    <sheetDataSet>
      <sheetData sheetId="0">
        <row r="5">
          <cell r="B5">
            <v>0</v>
          </cell>
          <cell r="C5">
            <v>2</v>
          </cell>
          <cell r="D5">
            <v>8</v>
          </cell>
          <cell r="E5">
            <v>4</v>
          </cell>
          <cell r="F5">
            <v>14</v>
          </cell>
          <cell r="G5">
            <v>0</v>
          </cell>
          <cell r="H5">
            <v>0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0</v>
          </cell>
          <cell r="N5">
            <v>3</v>
          </cell>
          <cell r="O5">
            <v>4</v>
          </cell>
          <cell r="P5">
            <v>7</v>
          </cell>
          <cell r="Q5">
            <v>0</v>
          </cell>
          <cell r="R5">
            <v>2</v>
          </cell>
          <cell r="S5">
            <v>4</v>
          </cell>
          <cell r="T5">
            <v>0</v>
          </cell>
          <cell r="U5">
            <v>6</v>
          </cell>
        </row>
        <row r="6">
          <cell r="B6">
            <v>0</v>
          </cell>
          <cell r="C6">
            <v>2</v>
          </cell>
          <cell r="D6">
            <v>7</v>
          </cell>
          <cell r="E6">
            <v>3</v>
          </cell>
          <cell r="F6">
            <v>12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1</v>
          </cell>
          <cell r="L6">
            <v>0</v>
          </cell>
          <cell r="M6">
            <v>0</v>
          </cell>
          <cell r="N6">
            <v>3</v>
          </cell>
          <cell r="O6">
            <v>3</v>
          </cell>
          <cell r="P6">
            <v>6</v>
          </cell>
          <cell r="Q6">
            <v>0</v>
          </cell>
          <cell r="R6">
            <v>2</v>
          </cell>
          <cell r="S6">
            <v>3</v>
          </cell>
          <cell r="T6">
            <v>0</v>
          </cell>
          <cell r="U6">
            <v>5</v>
          </cell>
        </row>
        <row r="7">
          <cell r="B7">
            <v>0</v>
          </cell>
          <cell r="C7">
            <v>1</v>
          </cell>
          <cell r="D7">
            <v>10</v>
          </cell>
          <cell r="E7">
            <v>3</v>
          </cell>
          <cell r="F7">
            <v>14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4</v>
          </cell>
          <cell r="O7">
            <v>3</v>
          </cell>
          <cell r="P7">
            <v>7</v>
          </cell>
          <cell r="Q7">
            <v>0</v>
          </cell>
          <cell r="R7">
            <v>1</v>
          </cell>
          <cell r="S7">
            <v>5</v>
          </cell>
          <cell r="T7">
            <v>0</v>
          </cell>
          <cell r="U7">
            <v>6</v>
          </cell>
        </row>
        <row r="8">
          <cell r="B8">
            <v>0</v>
          </cell>
          <cell r="C8">
            <v>1</v>
          </cell>
          <cell r="D8">
            <v>8</v>
          </cell>
          <cell r="E8">
            <v>3</v>
          </cell>
          <cell r="F8">
            <v>12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3</v>
          </cell>
          <cell r="O8">
            <v>3</v>
          </cell>
          <cell r="P8">
            <v>6</v>
          </cell>
          <cell r="Q8">
            <v>0</v>
          </cell>
          <cell r="R8">
            <v>1</v>
          </cell>
          <cell r="S8">
            <v>4</v>
          </cell>
          <cell r="T8">
            <v>0</v>
          </cell>
          <cell r="U8">
            <v>5</v>
          </cell>
        </row>
        <row r="9">
          <cell r="B9">
            <v>0</v>
          </cell>
          <cell r="C9">
            <v>1</v>
          </cell>
          <cell r="D9">
            <v>7</v>
          </cell>
          <cell r="E9">
            <v>4</v>
          </cell>
          <cell r="F9">
            <v>12</v>
          </cell>
          <cell r="G9">
            <v>0</v>
          </cell>
          <cell r="H9">
            <v>0</v>
          </cell>
          <cell r="I9">
            <v>1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2</v>
          </cell>
          <cell r="O9">
            <v>4</v>
          </cell>
          <cell r="P9">
            <v>6</v>
          </cell>
          <cell r="Q9">
            <v>0</v>
          </cell>
          <cell r="R9">
            <v>1</v>
          </cell>
          <cell r="S9">
            <v>4</v>
          </cell>
          <cell r="T9">
            <v>0</v>
          </cell>
          <cell r="U9">
            <v>5</v>
          </cell>
        </row>
        <row r="10">
          <cell r="B10">
            <v>0</v>
          </cell>
          <cell r="C10">
            <v>1</v>
          </cell>
          <cell r="D10">
            <v>10</v>
          </cell>
          <cell r="E10">
            <v>1</v>
          </cell>
          <cell r="F10">
            <v>12</v>
          </cell>
          <cell r="G10">
            <v>0</v>
          </cell>
          <cell r="H10">
            <v>0</v>
          </cell>
          <cell r="I10">
            <v>1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5</v>
          </cell>
          <cell r="O10">
            <v>1</v>
          </cell>
          <cell r="P10">
            <v>6</v>
          </cell>
          <cell r="Q10">
            <v>0</v>
          </cell>
          <cell r="R10">
            <v>1</v>
          </cell>
          <cell r="S10">
            <v>4</v>
          </cell>
          <cell r="T10">
            <v>0</v>
          </cell>
          <cell r="U10">
            <v>5</v>
          </cell>
        </row>
        <row r="11">
          <cell r="B11">
            <v>0</v>
          </cell>
          <cell r="C11">
            <v>4</v>
          </cell>
          <cell r="D11">
            <v>6</v>
          </cell>
          <cell r="E11">
            <v>2</v>
          </cell>
          <cell r="F11">
            <v>12</v>
          </cell>
          <cell r="G11">
            <v>0</v>
          </cell>
          <cell r="H11">
            <v>0</v>
          </cell>
          <cell r="I11">
            <v>1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3</v>
          </cell>
          <cell r="O11">
            <v>2</v>
          </cell>
          <cell r="P11">
            <v>6</v>
          </cell>
          <cell r="Q11">
            <v>0</v>
          </cell>
          <cell r="R11">
            <v>3</v>
          </cell>
          <cell r="S11">
            <v>2</v>
          </cell>
          <cell r="T11">
            <v>0</v>
          </cell>
          <cell r="U11">
            <v>5</v>
          </cell>
        </row>
        <row r="12">
          <cell r="B12">
            <v>1</v>
          </cell>
          <cell r="C12">
            <v>8</v>
          </cell>
          <cell r="D12">
            <v>3</v>
          </cell>
          <cell r="E12">
            <v>0</v>
          </cell>
          <cell r="F12">
            <v>12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4</v>
          </cell>
          <cell r="N12">
            <v>2</v>
          </cell>
          <cell r="O12">
            <v>0</v>
          </cell>
          <cell r="P12">
            <v>6</v>
          </cell>
          <cell r="Q12">
            <v>1</v>
          </cell>
          <cell r="R12">
            <v>3</v>
          </cell>
          <cell r="S12">
            <v>1</v>
          </cell>
          <cell r="T12">
            <v>0</v>
          </cell>
          <cell r="U12">
            <v>5</v>
          </cell>
        </row>
        <row r="13">
          <cell r="B13">
            <v>0</v>
          </cell>
          <cell r="C13">
            <v>5</v>
          </cell>
          <cell r="D13">
            <v>6</v>
          </cell>
          <cell r="E13">
            <v>0</v>
          </cell>
          <cell r="F13">
            <v>11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2</v>
          </cell>
          <cell r="N13">
            <v>3</v>
          </cell>
          <cell r="O13">
            <v>0</v>
          </cell>
          <cell r="P13">
            <v>5</v>
          </cell>
          <cell r="Q13">
            <v>0</v>
          </cell>
          <cell r="R13">
            <v>2</v>
          </cell>
          <cell r="S13">
            <v>3</v>
          </cell>
          <cell r="T13">
            <v>0</v>
          </cell>
          <cell r="U13">
            <v>5</v>
          </cell>
        </row>
        <row r="14">
          <cell r="B14">
            <v>1</v>
          </cell>
          <cell r="C14">
            <v>6</v>
          </cell>
          <cell r="D14">
            <v>4</v>
          </cell>
          <cell r="E14">
            <v>0</v>
          </cell>
          <cell r="F14">
            <v>11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3</v>
          </cell>
          <cell r="N14">
            <v>2</v>
          </cell>
          <cell r="O14">
            <v>0</v>
          </cell>
          <cell r="P14">
            <v>5</v>
          </cell>
          <cell r="Q14">
            <v>1</v>
          </cell>
          <cell r="R14">
            <v>2</v>
          </cell>
          <cell r="S14">
            <v>2</v>
          </cell>
          <cell r="T14">
            <v>0</v>
          </cell>
          <cell r="U14">
            <v>5</v>
          </cell>
        </row>
        <row r="15">
          <cell r="B15">
            <v>0</v>
          </cell>
          <cell r="C15">
            <v>4</v>
          </cell>
          <cell r="D15">
            <v>8</v>
          </cell>
          <cell r="E15">
            <v>0</v>
          </cell>
          <cell r="F15">
            <v>12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6</v>
          </cell>
          <cell r="O15">
            <v>0</v>
          </cell>
          <cell r="P15">
            <v>6</v>
          </cell>
          <cell r="Q15">
            <v>0</v>
          </cell>
          <cell r="R15">
            <v>3</v>
          </cell>
          <cell r="S15">
            <v>2</v>
          </cell>
          <cell r="T15">
            <v>0</v>
          </cell>
          <cell r="U15">
            <v>5</v>
          </cell>
        </row>
        <row r="16">
          <cell r="B16">
            <v>0</v>
          </cell>
          <cell r="C16">
            <v>4</v>
          </cell>
          <cell r="D16">
            <v>10</v>
          </cell>
          <cell r="E16">
            <v>0</v>
          </cell>
          <cell r="F16">
            <v>14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7</v>
          </cell>
          <cell r="O16">
            <v>0</v>
          </cell>
          <cell r="P16">
            <v>7</v>
          </cell>
          <cell r="Q16">
            <v>0</v>
          </cell>
          <cell r="R16">
            <v>3</v>
          </cell>
          <cell r="S16">
            <v>3</v>
          </cell>
          <cell r="T16">
            <v>0</v>
          </cell>
          <cell r="U16">
            <v>6</v>
          </cell>
        </row>
        <row r="17">
          <cell r="B17">
            <v>0</v>
          </cell>
          <cell r="C17">
            <v>6</v>
          </cell>
          <cell r="D17">
            <v>6</v>
          </cell>
          <cell r="E17">
            <v>0</v>
          </cell>
          <cell r="F17">
            <v>12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6</v>
          </cell>
          <cell r="Q17">
            <v>0</v>
          </cell>
          <cell r="R17">
            <v>4</v>
          </cell>
          <cell r="S17">
            <v>1</v>
          </cell>
          <cell r="T17">
            <v>0</v>
          </cell>
          <cell r="U17">
            <v>5</v>
          </cell>
        </row>
        <row r="18">
          <cell r="B18">
            <v>4</v>
          </cell>
          <cell r="C18">
            <v>7</v>
          </cell>
          <cell r="D18">
            <v>1</v>
          </cell>
          <cell r="E18">
            <v>0</v>
          </cell>
          <cell r="F18">
            <v>12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1</v>
          </cell>
          <cell r="L18">
            <v>1</v>
          </cell>
          <cell r="M18">
            <v>5</v>
          </cell>
          <cell r="N18">
            <v>0</v>
          </cell>
          <cell r="O18">
            <v>0</v>
          </cell>
          <cell r="P18">
            <v>6</v>
          </cell>
          <cell r="Q18">
            <v>3</v>
          </cell>
          <cell r="R18">
            <v>1</v>
          </cell>
          <cell r="S18">
            <v>1</v>
          </cell>
          <cell r="T18">
            <v>0</v>
          </cell>
          <cell r="U18">
            <v>5</v>
          </cell>
        </row>
        <row r="19">
          <cell r="B19">
            <v>0</v>
          </cell>
          <cell r="C19">
            <v>3</v>
          </cell>
          <cell r="D19">
            <v>7</v>
          </cell>
          <cell r="E19">
            <v>2</v>
          </cell>
          <cell r="F19">
            <v>12</v>
          </cell>
          <cell r="G19">
            <v>0</v>
          </cell>
          <cell r="H19">
            <v>1</v>
          </cell>
          <cell r="I19">
            <v>0</v>
          </cell>
          <cell r="J19">
            <v>0</v>
          </cell>
          <cell r="K19">
            <v>1</v>
          </cell>
          <cell r="L19">
            <v>0</v>
          </cell>
          <cell r="M19">
            <v>1</v>
          </cell>
          <cell r="N19">
            <v>3</v>
          </cell>
          <cell r="O19">
            <v>2</v>
          </cell>
          <cell r="P19">
            <v>6</v>
          </cell>
          <cell r="Q19">
            <v>0</v>
          </cell>
          <cell r="R19">
            <v>1</v>
          </cell>
          <cell r="S19">
            <v>4</v>
          </cell>
          <cell r="T19">
            <v>0</v>
          </cell>
          <cell r="U19">
            <v>5</v>
          </cell>
        </row>
        <row r="20">
          <cell r="B20">
            <v>0</v>
          </cell>
          <cell r="C20">
            <v>2</v>
          </cell>
          <cell r="D20">
            <v>8</v>
          </cell>
          <cell r="E20">
            <v>4</v>
          </cell>
          <cell r="F20">
            <v>14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3</v>
          </cell>
          <cell r="O20">
            <v>4</v>
          </cell>
          <cell r="P20">
            <v>7</v>
          </cell>
          <cell r="Q20">
            <v>0</v>
          </cell>
          <cell r="R20">
            <v>2</v>
          </cell>
          <cell r="S20">
            <v>4</v>
          </cell>
          <cell r="T20">
            <v>0</v>
          </cell>
          <cell r="U20">
            <v>6</v>
          </cell>
        </row>
        <row r="21">
          <cell r="B21">
            <v>0</v>
          </cell>
          <cell r="C21">
            <v>4</v>
          </cell>
          <cell r="D21">
            <v>4</v>
          </cell>
          <cell r="E21">
            <v>4</v>
          </cell>
          <cell r="F21">
            <v>12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M21">
            <v>1</v>
          </cell>
          <cell r="N21">
            <v>1</v>
          </cell>
          <cell r="O21">
            <v>4</v>
          </cell>
          <cell r="P21">
            <v>6</v>
          </cell>
          <cell r="Q21">
            <v>0</v>
          </cell>
          <cell r="R21">
            <v>2</v>
          </cell>
          <cell r="S21">
            <v>3</v>
          </cell>
          <cell r="T21">
            <v>0</v>
          </cell>
          <cell r="U21">
            <v>5</v>
          </cell>
        </row>
        <row r="22">
          <cell r="B22">
            <v>0</v>
          </cell>
          <cell r="C22">
            <v>2</v>
          </cell>
          <cell r="D22">
            <v>7</v>
          </cell>
          <cell r="E22">
            <v>3</v>
          </cell>
          <cell r="F22">
            <v>12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3</v>
          </cell>
          <cell r="O22">
            <v>3</v>
          </cell>
          <cell r="P22">
            <v>6</v>
          </cell>
          <cell r="Q22">
            <v>0</v>
          </cell>
          <cell r="R22">
            <v>2</v>
          </cell>
          <cell r="S22">
            <v>3</v>
          </cell>
          <cell r="T22">
            <v>0</v>
          </cell>
          <cell r="U22">
            <v>5</v>
          </cell>
        </row>
        <row r="23">
          <cell r="B23">
            <v>0</v>
          </cell>
          <cell r="C23">
            <v>8</v>
          </cell>
          <cell r="D23">
            <v>3</v>
          </cell>
          <cell r="E23">
            <v>1</v>
          </cell>
          <cell r="F23">
            <v>12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>
            <v>4</v>
          </cell>
          <cell r="N23">
            <v>1</v>
          </cell>
          <cell r="O23">
            <v>1</v>
          </cell>
          <cell r="P23">
            <v>6</v>
          </cell>
          <cell r="Q23">
            <v>0</v>
          </cell>
          <cell r="R23">
            <v>3</v>
          </cell>
          <cell r="S23">
            <v>2</v>
          </cell>
          <cell r="T23">
            <v>0</v>
          </cell>
          <cell r="U23">
            <v>5</v>
          </cell>
        </row>
        <row r="24">
          <cell r="B24">
            <v>0</v>
          </cell>
          <cell r="C24">
            <v>3</v>
          </cell>
          <cell r="D24">
            <v>9</v>
          </cell>
          <cell r="E24">
            <v>0</v>
          </cell>
          <cell r="F24">
            <v>12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6</v>
          </cell>
          <cell r="O24">
            <v>0</v>
          </cell>
          <cell r="P24">
            <v>6</v>
          </cell>
          <cell r="Q24">
            <v>0</v>
          </cell>
          <cell r="R24">
            <v>3</v>
          </cell>
          <cell r="S24">
            <v>2</v>
          </cell>
          <cell r="T24">
            <v>0</v>
          </cell>
          <cell r="U24">
            <v>5</v>
          </cell>
        </row>
        <row r="25">
          <cell r="B25">
            <v>1</v>
          </cell>
          <cell r="C25">
            <v>5</v>
          </cell>
          <cell r="D25">
            <v>6</v>
          </cell>
          <cell r="E25">
            <v>0</v>
          </cell>
          <cell r="F25">
            <v>12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2</v>
          </cell>
          <cell r="N25">
            <v>4</v>
          </cell>
          <cell r="O25">
            <v>0</v>
          </cell>
          <cell r="P25">
            <v>6</v>
          </cell>
          <cell r="Q25">
            <v>1</v>
          </cell>
          <cell r="R25">
            <v>2</v>
          </cell>
          <cell r="S25">
            <v>2</v>
          </cell>
          <cell r="T25">
            <v>0</v>
          </cell>
          <cell r="U25">
            <v>5</v>
          </cell>
        </row>
        <row r="26">
          <cell r="B26">
            <v>0</v>
          </cell>
          <cell r="C26">
            <v>2</v>
          </cell>
          <cell r="D26">
            <v>6</v>
          </cell>
          <cell r="E26">
            <v>4</v>
          </cell>
          <cell r="F26">
            <v>12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2</v>
          </cell>
          <cell r="O26">
            <v>4</v>
          </cell>
          <cell r="P26">
            <v>6</v>
          </cell>
          <cell r="Q26">
            <v>0</v>
          </cell>
          <cell r="R26">
            <v>2</v>
          </cell>
          <cell r="S26">
            <v>3</v>
          </cell>
          <cell r="T26">
            <v>0</v>
          </cell>
          <cell r="U26">
            <v>5</v>
          </cell>
        </row>
        <row r="27">
          <cell r="B27">
            <v>0</v>
          </cell>
          <cell r="C27">
            <v>3</v>
          </cell>
          <cell r="D27">
            <v>7</v>
          </cell>
          <cell r="E27">
            <v>2</v>
          </cell>
          <cell r="F27">
            <v>12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4</v>
          </cell>
          <cell r="O27">
            <v>2</v>
          </cell>
          <cell r="P27">
            <v>6</v>
          </cell>
          <cell r="Q27">
            <v>0</v>
          </cell>
          <cell r="R27">
            <v>2</v>
          </cell>
          <cell r="S27">
            <v>3</v>
          </cell>
          <cell r="T27">
            <v>0</v>
          </cell>
          <cell r="U27">
            <v>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All_SFC_Qtr"/>
      <sheetName val="All_SFC_Month1"/>
      <sheetName val="All_SFC_Month2"/>
      <sheetName val="All_SFC_Month3"/>
    </sheetNames>
    <sheetDataSet>
      <sheetData sheetId="0">
        <row r="5">
          <cell r="B5">
            <v>0</v>
          </cell>
          <cell r="C5">
            <v>1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0</v>
          </cell>
          <cell r="C6">
            <v>1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0</v>
          </cell>
          <cell r="C7">
            <v>1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0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0</v>
          </cell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0</v>
          </cell>
          <cell r="C10">
            <v>1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0</v>
          </cell>
          <cell r="P20">
            <v>1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1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0</v>
          </cell>
          <cell r="C22">
            <v>1</v>
          </cell>
          <cell r="D22">
            <v>0</v>
          </cell>
          <cell r="E22">
            <v>0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0</v>
          </cell>
          <cell r="C24">
            <v>1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1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0</v>
          </cell>
          <cell r="C26">
            <v>0</v>
          </cell>
          <cell r="D26">
            <v>1</v>
          </cell>
          <cell r="E26">
            <v>0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://www.ofsted.gov.uk/resources/official-statistics-learning-and-skills-inspections-and-outcome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enableFormatConditionsCalculation="0">
    <tabColor indexed="62"/>
    <pageSetUpPr fitToPage="1"/>
  </sheetPr>
  <dimension ref="B1:N36"/>
  <sheetViews>
    <sheetView showRowColHeaders="0" tabSelected="1" zoomScaleNormal="100" workbookViewId="0"/>
  </sheetViews>
  <sheetFormatPr defaultRowHeight="12.75"/>
  <cols>
    <col min="1" max="1" width="2.85546875" style="1" customWidth="1"/>
    <col min="2" max="2" width="41.42578125" style="1" customWidth="1"/>
    <col min="3" max="3" width="75" style="1" customWidth="1"/>
    <col min="4" max="16384" width="9.140625" style="1"/>
  </cols>
  <sheetData>
    <row r="1" spans="2:3">
      <c r="B1" s="133"/>
      <c r="C1" s="133"/>
    </row>
    <row r="2" spans="2:3">
      <c r="B2" s="115"/>
      <c r="C2" s="116"/>
    </row>
    <row r="3" spans="2:3" ht="24.75" customHeight="1">
      <c r="B3" s="115"/>
      <c r="C3" s="116"/>
    </row>
    <row r="4" spans="2:3" ht="24.75" customHeight="1">
      <c r="B4" s="115"/>
      <c r="C4" s="116"/>
    </row>
    <row r="5" spans="2:3" ht="24.75" customHeight="1">
      <c r="B5" s="117"/>
      <c r="C5" s="118"/>
    </row>
    <row r="6" spans="2:3" ht="61.5" customHeight="1">
      <c r="B6" s="169" t="s">
        <v>93</v>
      </c>
      <c r="C6" s="169"/>
    </row>
    <row r="7" spans="2:3" ht="30" customHeight="1">
      <c r="B7" s="119" t="s">
        <v>94</v>
      </c>
      <c r="C7" s="119" t="s">
        <v>89</v>
      </c>
    </row>
    <row r="8" spans="2:3" ht="30" customHeight="1">
      <c r="B8" s="119" t="s">
        <v>95</v>
      </c>
      <c r="C8" s="119" t="s">
        <v>114</v>
      </c>
    </row>
    <row r="9" spans="2:3" ht="30" customHeight="1">
      <c r="B9" s="119" t="s">
        <v>96</v>
      </c>
      <c r="C9" s="165" t="s">
        <v>211</v>
      </c>
    </row>
    <row r="10" spans="2:3" ht="30" customHeight="1">
      <c r="B10" s="119" t="s">
        <v>97</v>
      </c>
      <c r="C10" s="119" t="s">
        <v>98</v>
      </c>
    </row>
    <row r="11" spans="2:3" ht="30" customHeight="1">
      <c r="B11" s="119" t="s">
        <v>99</v>
      </c>
      <c r="C11" s="119" t="s">
        <v>212</v>
      </c>
    </row>
    <row r="12" spans="2:3" ht="30" customHeight="1">
      <c r="B12" s="119" t="s">
        <v>100</v>
      </c>
      <c r="C12" s="166" t="s">
        <v>213</v>
      </c>
    </row>
    <row r="13" spans="2:3" ht="21" customHeight="1">
      <c r="B13" s="168" t="s">
        <v>101</v>
      </c>
      <c r="C13" s="168" t="s">
        <v>115</v>
      </c>
    </row>
    <row r="14" spans="2:3" ht="21" customHeight="1">
      <c r="B14" s="168"/>
      <c r="C14" s="168"/>
    </row>
    <row r="15" spans="2:3" ht="21" customHeight="1">
      <c r="B15" s="168"/>
      <c r="C15" s="168"/>
    </row>
    <row r="16" spans="2:3" ht="21" customHeight="1">
      <c r="B16" s="168"/>
      <c r="C16" s="168"/>
    </row>
    <row r="17" spans="2:14" ht="30" customHeight="1">
      <c r="B17" s="120" t="s">
        <v>102</v>
      </c>
      <c r="C17" s="120" t="s">
        <v>110</v>
      </c>
    </row>
    <row r="18" spans="2:14" ht="30" customHeight="1">
      <c r="B18" s="120" t="s">
        <v>103</v>
      </c>
      <c r="C18" s="120" t="s">
        <v>158</v>
      </c>
    </row>
    <row r="19" spans="2:14" ht="30" customHeight="1">
      <c r="B19" s="120" t="s">
        <v>104</v>
      </c>
      <c r="C19" s="136" t="s">
        <v>105</v>
      </c>
    </row>
    <row r="20" spans="2:14" ht="30" customHeight="1">
      <c r="B20" s="120" t="s">
        <v>106</v>
      </c>
      <c r="C20" s="136" t="s">
        <v>111</v>
      </c>
    </row>
    <row r="21" spans="2:14" ht="42.75" customHeight="1">
      <c r="B21" s="120" t="s">
        <v>107</v>
      </c>
      <c r="C21" s="137" t="s">
        <v>224</v>
      </c>
    </row>
    <row r="22" spans="2:14" ht="30" customHeight="1">
      <c r="B22" s="120" t="s">
        <v>108</v>
      </c>
      <c r="C22" s="120" t="s">
        <v>112</v>
      </c>
    </row>
    <row r="23" spans="2:14" ht="30" customHeight="1">
      <c r="B23" s="120" t="s">
        <v>109</v>
      </c>
      <c r="C23" s="120" t="s">
        <v>113</v>
      </c>
    </row>
    <row r="24" spans="2:14">
      <c r="B24" s="115"/>
      <c r="C24" s="116"/>
    </row>
    <row r="25" spans="2:14">
      <c r="B25" s="121"/>
      <c r="C25" s="122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134"/>
    </row>
    <row r="26" spans="2:14" ht="15">
      <c r="B26" s="123" t="s">
        <v>16</v>
      </c>
      <c r="C26" s="12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134"/>
    </row>
    <row r="27" spans="2:14" ht="15">
      <c r="B27" s="125"/>
      <c r="C27" s="12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134"/>
    </row>
    <row r="28" spans="2:14" ht="30.75" customHeight="1">
      <c r="B28" s="170" t="s">
        <v>64</v>
      </c>
      <c r="C28" s="171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34"/>
    </row>
    <row r="29" spans="2:14" ht="15">
      <c r="B29" s="127" t="s">
        <v>18</v>
      </c>
      <c r="C29" s="128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34"/>
    </row>
    <row r="30" spans="2:14" ht="15">
      <c r="B30" s="129" t="s">
        <v>17</v>
      </c>
      <c r="C30" s="130"/>
      <c r="D30" s="66"/>
      <c r="E30" s="66"/>
      <c r="F30" s="66"/>
      <c r="G30" s="66"/>
      <c r="H30" s="66"/>
      <c r="I30" s="66"/>
      <c r="J30" s="65"/>
      <c r="K30" s="65"/>
      <c r="L30" s="65"/>
      <c r="M30" s="65"/>
      <c r="N30" s="134"/>
    </row>
    <row r="31" spans="2:14" ht="15">
      <c r="B31" s="125" t="s">
        <v>61</v>
      </c>
      <c r="C31" s="12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134"/>
    </row>
    <row r="32" spans="2:14" ht="15">
      <c r="B32" s="125" t="s">
        <v>62</v>
      </c>
      <c r="C32" s="12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134"/>
    </row>
    <row r="33" spans="2:14" ht="15">
      <c r="B33" s="129" t="s">
        <v>63</v>
      </c>
      <c r="C33" s="130"/>
      <c r="D33" s="66"/>
      <c r="E33" s="66"/>
      <c r="F33" s="65"/>
      <c r="G33" s="65"/>
      <c r="H33" s="65"/>
      <c r="I33" s="65"/>
      <c r="J33" s="65"/>
      <c r="K33" s="65"/>
      <c r="L33" s="65"/>
      <c r="M33" s="65"/>
      <c r="N33" s="134"/>
    </row>
    <row r="34" spans="2:14">
      <c r="B34" s="131"/>
      <c r="C34" s="132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134"/>
    </row>
    <row r="35" spans="2:14"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2:14"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</sheetData>
  <sheetProtection sheet="1"/>
  <mergeCells count="4">
    <mergeCell ref="C13:C16"/>
    <mergeCell ref="B13:B16"/>
    <mergeCell ref="B6:C6"/>
    <mergeCell ref="B28:C28"/>
  </mergeCells>
  <phoneticPr fontId="21" type="noConversion"/>
  <hyperlinks>
    <hyperlink ref="B30:I30" r:id="rId1" display="visit http://www.nationalarchives.gov.uk/doc/open-government-licence/"/>
    <hyperlink ref="B30" r:id="rId2"/>
    <hyperlink ref="B33:E33" r:id="rId3" display="psi@nationalarchives.gsi.gov.uk"/>
    <hyperlink ref="B33" r:id="rId4"/>
    <hyperlink ref="C19" r:id="rId5"/>
    <hyperlink ref="C20" r:id="rId6"/>
    <hyperlink ref="C21" r:id="rId7"/>
  </hyperlinks>
  <pageMargins left="0.75" right="0.75" top="1" bottom="1" header="0.5" footer="0.5"/>
  <pageSetup paperSize="9" scale="40" orientation="portrait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100" t="str">
        <f>"Table 2d: Inspection outcomes of independent specialist colleges inspected " &amp; IF('Table 2d'!C5=Dates1!$B$3, "between " &amp; Dates1!$B$3, IF('Table 2d'!C5 = Dates1!B4, "in " &amp; Dates1!B4, IF('Table 2d'!C5=Dates1!B5, "in " &amp; Dates1!B5, IF('Table 2d'!C5=Dates1!B6, "in " &amp; Dates1!B6, IF('Table 2d'!C5=Dates1!B7, "in " &amp; Dates1!B7)))))  &amp; " (provisional)"</f>
        <v>Table 2d: Inspection outcomes of independent specialist colleges inspected between 1 January 2012 and 31 March 2012 (provisional)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4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188" t="s">
        <v>2</v>
      </c>
      <c r="C8" s="188"/>
      <c r="D8" s="188"/>
      <c r="E8" s="188"/>
      <c r="F8" s="188"/>
      <c r="G8" s="188"/>
      <c r="H8" s="96"/>
      <c r="I8" s="140">
        <f t="shared" ref="I8:I30" si="0">J8+L8+N8+P8</f>
        <v>5</v>
      </c>
      <c r="J8" s="38">
        <f>IF($C$5=Dates1!$B$3, DataPack!$B116, IF($C$5=Dates1!$B$4, DataPack!$G116, IF($C$5=Dates1!$B$5, DataPack!$L116, IF($C$5=Dates1!$B$6, DataPack!$Q116))))</f>
        <v>1</v>
      </c>
      <c r="K8" s="138"/>
      <c r="L8" s="38">
        <f>IF($C$5=Dates1!$B$3, DataPack!$C116, IF($C$5=Dates1!$B$4, DataPack!$H116, IF($C$5=Dates1!$B$5, DataPack!$M116, IF($C$5=Dates1!$B$6, DataPack!$R116))))</f>
        <v>1</v>
      </c>
      <c r="M8" s="138"/>
      <c r="N8" s="38">
        <f>IF($C$5=Dates1!$B$3, DataPack!$D116, IF($C$5=Dates1!$B$4, DataPack!$I116, IF($C$5=Dates1!$B$5, DataPack!$N116, IF($C$5=Dates1!$B$6, DataPack!$S116))))</f>
        <v>2</v>
      </c>
      <c r="O8" s="138"/>
      <c r="P8" s="38">
        <f>IF($C$5=Dates1!$B$3, DataPack!$E116, IF($C$5=Dates1!$B$4, DataPack!$J116, IF($C$5=Dates1!$B$5, DataPack!$O116, IF($C$5=Dates1!$B$6, DataPack!$T116))))</f>
        <v>1</v>
      </c>
      <c r="Q8" s="138"/>
    </row>
    <row r="9" spans="2:17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140">
        <f t="shared" si="0"/>
        <v>5</v>
      </c>
      <c r="J9" s="38">
        <f>IF($C$5=Dates1!$B$3, DataPack!$B117, IF($C$5=Dates1!$B$4, DataPack!$G117, IF($C$5=Dates1!$B$5, DataPack!$L117, IF($C$5=Dates1!$B$6, DataPack!$Q117))))</f>
        <v>1</v>
      </c>
      <c r="K9" s="138"/>
      <c r="L9" s="38">
        <f>IF($C$5=Dates1!$B$3, DataPack!$C117, IF($C$5=Dates1!$B$4, DataPack!$H117, IF($C$5=Dates1!$B$5, DataPack!$M117, IF($C$5=Dates1!$B$6, DataPack!$R117))))</f>
        <v>1</v>
      </c>
      <c r="M9" s="138"/>
      <c r="N9" s="38">
        <f>IF($C$5=Dates1!$B$3, DataPack!$D117, IF($C$5=Dates1!$B$4, DataPack!$I117, IF($C$5=Dates1!$B$5, DataPack!$N117, IF($C$5=Dates1!$B$6, DataPack!$S117))))</f>
        <v>2</v>
      </c>
      <c r="O9" s="138"/>
      <c r="P9" s="38">
        <f>IF($C$5=Dates1!$B$3, DataPack!$E117, IF($C$5=Dates1!$B$4, DataPack!$J117, IF($C$5=Dates1!$B$5, DataPack!$O117, IF($C$5=Dates1!$B$6, DataPack!$T117))))</f>
        <v>1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5"/>
      <c r="I10" s="140">
        <f t="shared" si="0"/>
        <v>5</v>
      </c>
      <c r="J10" s="38">
        <f>IF($C$5=Dates1!$B$3, DataPack!$B118, IF($C$5=Dates1!$B$4, DataPack!$G118, IF($C$5=Dates1!$B$5, DataPack!$L118, IF($C$5=Dates1!$B$6, DataPack!$Q118))))</f>
        <v>1</v>
      </c>
      <c r="K10" s="138"/>
      <c r="L10" s="38">
        <f>IF($C$5=Dates1!$B$3, DataPack!$C118, IF($C$5=Dates1!$B$4, DataPack!$H118, IF($C$5=Dates1!$B$5, DataPack!$M118, IF($C$5=Dates1!$B$6, DataPack!$R118))))</f>
        <v>1</v>
      </c>
      <c r="M10" s="138"/>
      <c r="N10" s="38">
        <f>IF($C$5=Dates1!$B$3, DataPack!$D118, IF($C$5=Dates1!$B$4, DataPack!$I118, IF($C$5=Dates1!$B$5, DataPack!$N118, IF($C$5=Dates1!$B$6, DataPack!$S118))))</f>
        <v>3</v>
      </c>
      <c r="O10" s="138"/>
      <c r="P10" s="38">
        <f>IF($C$5=Dates1!$B$3, DataPack!$E118, IF($C$5=Dates1!$B$4, DataPack!$J118, IF($C$5=Dates1!$B$5, DataPack!$O118, IF($C$5=Dates1!$B$6, DataPack!$T118))))</f>
        <v>0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6">
        <f t="shared" si="0"/>
        <v>5</v>
      </c>
      <c r="J11" s="43">
        <f>IF($C$5=Dates1!$B$3, DataPack!$B119, IF($C$5=Dates1!$B$4, DataPack!$G119, IF($C$5=Dates1!$B$5, DataPack!$L119, IF($C$5=Dates1!$B$6, DataPack!$Q119))))</f>
        <v>1</v>
      </c>
      <c r="K11" s="44"/>
      <c r="L11" s="43">
        <f>IF($C$5=Dates1!$B$3, DataPack!$C119, IF($C$5=Dates1!$B$4, DataPack!$H119, IF($C$5=Dates1!$B$5, DataPack!$M119, IF($C$5=Dates1!$B$6, DataPack!$R119))))</f>
        <v>1</v>
      </c>
      <c r="M11" s="44"/>
      <c r="N11" s="43">
        <f>IF($C$5=Dates1!$B$3, DataPack!$D119, IF($C$5=Dates1!$B$4, DataPack!$I119, IF($C$5=Dates1!$B$5, DataPack!$N119, IF($C$5=Dates1!$B$6, DataPack!$S119))))</f>
        <v>3</v>
      </c>
      <c r="O11" s="44"/>
      <c r="P11" s="43">
        <f>IF($C$5=Dates1!$B$3, DataPack!$E119, IF($C$5=Dates1!$B$4, DataPack!$J119, IF($C$5=Dates1!$B$5, DataPack!$O119, IF($C$5=Dates1!$B$6, DataPack!$T119))))</f>
        <v>0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6">
        <f t="shared" si="0"/>
        <v>5</v>
      </c>
      <c r="J12" s="43">
        <f>IF($C$5=Dates1!$B$3, DataPack!$B120, IF($C$5=Dates1!$B$4, DataPack!$G120, IF($C$5=Dates1!$B$5, DataPack!$L120, IF($C$5=Dates1!$B$6, DataPack!$Q120))))</f>
        <v>1</v>
      </c>
      <c r="K12" s="44"/>
      <c r="L12" s="43">
        <f>IF($C$5=Dates1!$B$3, DataPack!$C120, IF($C$5=Dates1!$B$4, DataPack!$H120, IF($C$5=Dates1!$B$5, DataPack!$M120, IF($C$5=Dates1!$B$6, DataPack!$R120))))</f>
        <v>1</v>
      </c>
      <c r="M12" s="44"/>
      <c r="N12" s="43">
        <f>IF($C$5=Dates1!$B$3, DataPack!$D120, IF($C$5=Dates1!$B$4, DataPack!$I120, IF($C$5=Dates1!$B$5, DataPack!$N120, IF($C$5=Dates1!$B$6, DataPack!$S120))))</f>
        <v>3</v>
      </c>
      <c r="O12" s="44"/>
      <c r="P12" s="43">
        <f>IF($C$5=Dates1!$B$3, DataPack!$E120, IF($C$5=Dates1!$B$4, DataPack!$J120, IF($C$5=Dates1!$B$5, DataPack!$O120, IF($C$5=Dates1!$B$6, DataPack!$T120))))</f>
        <v>0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6">
        <f t="shared" si="0"/>
        <v>5</v>
      </c>
      <c r="J13" s="43">
        <f>IF($C$5=Dates1!$B$3, DataPack!$B121, IF($C$5=Dates1!$B$4, DataPack!$G121, IF($C$5=Dates1!$B$5, DataPack!$L121, IF($C$5=Dates1!$B$6, DataPack!$Q121))))</f>
        <v>0</v>
      </c>
      <c r="K13" s="44"/>
      <c r="L13" s="43">
        <f>IF($C$5=Dates1!$B$3, DataPack!$C121, IF($C$5=Dates1!$B$4, DataPack!$H121, IF($C$5=Dates1!$B$5, DataPack!$M121, IF($C$5=Dates1!$B$6, DataPack!$R121))))</f>
        <v>2</v>
      </c>
      <c r="M13" s="44"/>
      <c r="N13" s="43">
        <f>IF($C$5=Dates1!$B$3, DataPack!$D121, IF($C$5=Dates1!$B$4, DataPack!$I121, IF($C$5=Dates1!$B$5, DataPack!$N121, IF($C$5=Dates1!$B$6, DataPack!$S121))))</f>
        <v>3</v>
      </c>
      <c r="O13" s="44"/>
      <c r="P13" s="43">
        <f>IF($C$5=Dates1!$B$3, DataPack!$E121, IF($C$5=Dates1!$B$4, DataPack!$J121, IF($C$5=Dates1!$B$5, DataPack!$O121, IF($C$5=Dates1!$B$6, DataPack!$T121))))</f>
        <v>0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6">
        <f t="shared" si="0"/>
        <v>5</v>
      </c>
      <c r="J14" s="43">
        <f>IF($C$5=Dates1!$B$3, DataPack!$B122, IF($C$5=Dates1!$B$4, DataPack!$G122, IF($C$5=Dates1!$B$5, DataPack!$L122, IF($C$5=Dates1!$B$6, DataPack!$Q122))))</f>
        <v>1</v>
      </c>
      <c r="K14" s="44"/>
      <c r="L14" s="43">
        <f>IF($C$5=Dates1!$B$3, DataPack!$C122, IF($C$5=Dates1!$B$4, DataPack!$H122, IF($C$5=Dates1!$B$5, DataPack!$M122, IF($C$5=Dates1!$B$6, DataPack!$R122))))</f>
        <v>1</v>
      </c>
      <c r="M14" s="44"/>
      <c r="N14" s="43">
        <f>IF($C$5=Dates1!$B$3, DataPack!$D122, IF($C$5=Dates1!$B$4, DataPack!$I122, IF($C$5=Dates1!$B$5, DataPack!$N122, IF($C$5=Dates1!$B$6, DataPack!$S122))))</f>
        <v>3</v>
      </c>
      <c r="O14" s="44"/>
      <c r="P14" s="43">
        <f>IF($C$5=Dates1!$B$3, DataPack!$E122, IF($C$5=Dates1!$B$4, DataPack!$J122, IF($C$5=Dates1!$B$5, DataPack!$O122, IF($C$5=Dates1!$B$6, DataPack!$T122))))</f>
        <v>0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6">
        <f t="shared" si="0"/>
        <v>5</v>
      </c>
      <c r="J15" s="43">
        <f>IF($C$5=Dates1!$B$3, DataPack!$B123, IF($C$5=Dates1!$B$4, DataPack!$G123, IF($C$5=Dates1!$B$5, DataPack!$L123, IF($C$5=Dates1!$B$6, DataPack!$Q123))))</f>
        <v>1</v>
      </c>
      <c r="K15" s="44"/>
      <c r="L15" s="43">
        <f>IF($C$5=Dates1!$B$3, DataPack!$C123, IF($C$5=Dates1!$B$4, DataPack!$H123, IF($C$5=Dates1!$B$5, DataPack!$M123, IF($C$5=Dates1!$B$6, DataPack!$R123))))</f>
        <v>3</v>
      </c>
      <c r="M15" s="44"/>
      <c r="N15" s="43">
        <f>IF($C$5=Dates1!$B$3, DataPack!$D123, IF($C$5=Dates1!$B$4, DataPack!$I123, IF($C$5=Dates1!$B$5, DataPack!$N123, IF($C$5=Dates1!$B$6, DataPack!$S123))))</f>
        <v>1</v>
      </c>
      <c r="O15" s="44"/>
      <c r="P15" s="43">
        <f>IF($C$5=Dates1!$B$3, DataPack!$E123, IF($C$5=Dates1!$B$4, DataPack!$J123, IF($C$5=Dates1!$B$5, DataPack!$O123, IF($C$5=Dates1!$B$6, DataPack!$T123))))</f>
        <v>0</v>
      </c>
      <c r="Q15" s="44"/>
    </row>
    <row r="16" spans="2:17" ht="24" customHeight="1">
      <c r="B16" s="196" t="s">
        <v>203</v>
      </c>
      <c r="C16" s="196"/>
      <c r="D16" s="196"/>
      <c r="E16" s="196"/>
      <c r="F16" s="196"/>
      <c r="G16" s="196"/>
      <c r="H16" s="45"/>
      <c r="I16" s="46">
        <f t="shared" si="0"/>
        <v>5</v>
      </c>
      <c r="J16" s="43">
        <f>IF($C$5=Dates1!$B$3, DataPack!$B124, IF($C$5=Dates1!$B$4, DataPack!$G124, IF($C$5=Dates1!$B$5, DataPack!$L124, IF($C$5=Dates1!$B$6, DataPack!$Q124))))</f>
        <v>1</v>
      </c>
      <c r="K16" s="44"/>
      <c r="L16" s="43">
        <f>IF($C$5=Dates1!$B$3, DataPack!$C124, IF($C$5=Dates1!$B$4, DataPack!$H124, IF($C$5=Dates1!$B$5, DataPack!$M124, IF($C$5=Dates1!$B$6, DataPack!$R124))))</f>
        <v>1</v>
      </c>
      <c r="M16" s="44"/>
      <c r="N16" s="43">
        <f>IF($C$5=Dates1!$B$3, DataPack!$D124, IF($C$5=Dates1!$B$4, DataPack!$I124, IF($C$5=Dates1!$B$5, DataPack!$N124, IF($C$5=Dates1!$B$6, DataPack!$S124))))</f>
        <v>3</v>
      </c>
      <c r="O16" s="44"/>
      <c r="P16" s="43">
        <f>IF($C$5=Dates1!$B$3, DataPack!$E124, IF($C$5=Dates1!$B$4, DataPack!$J124, IF($C$5=Dates1!$B$5, DataPack!$O124, IF($C$5=Dates1!$B$6, DataPack!$T124))))</f>
        <v>0</v>
      </c>
      <c r="Q16" s="44"/>
    </row>
    <row r="17" spans="2:17" ht="24" customHeight="1">
      <c r="B17" s="196" t="s">
        <v>204</v>
      </c>
      <c r="C17" s="196"/>
      <c r="D17" s="196"/>
      <c r="E17" s="196"/>
      <c r="F17" s="196"/>
      <c r="G17" s="196"/>
      <c r="H17" s="45"/>
      <c r="I17" s="46">
        <f t="shared" si="0"/>
        <v>5</v>
      </c>
      <c r="J17" s="43">
        <f>IF($C$5=Dates1!$B$3, DataPack!$B125, IF($C$5=Dates1!$B$4, DataPack!$G125, IF($C$5=Dates1!$B$5, DataPack!$L125, IF($C$5=Dates1!$B$6, DataPack!$Q125))))</f>
        <v>1</v>
      </c>
      <c r="K17" s="44"/>
      <c r="L17" s="43">
        <f>IF($C$5=Dates1!$B$3, DataPack!$C125, IF($C$5=Dates1!$B$4, DataPack!$H125, IF($C$5=Dates1!$B$5, DataPack!$M125, IF($C$5=Dates1!$B$6, DataPack!$R125))))</f>
        <v>1</v>
      </c>
      <c r="M17" s="44"/>
      <c r="N17" s="43">
        <f>IF($C$5=Dates1!$B$3, DataPack!$D125, IF($C$5=Dates1!$B$4, DataPack!$I125, IF($C$5=Dates1!$B$5, DataPack!$N125, IF($C$5=Dates1!$B$6, DataPack!$S125))))</f>
        <v>3</v>
      </c>
      <c r="O17" s="44"/>
      <c r="P17" s="43">
        <f>IF($C$5=Dates1!$B$3, DataPack!$E125, IF($C$5=Dates1!$B$4, DataPack!$J125, IF($C$5=Dates1!$B$5, DataPack!$O125, IF($C$5=Dates1!$B$6, DataPack!$T125))))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140">
        <f t="shared" si="0"/>
        <v>5</v>
      </c>
      <c r="J18" s="38">
        <f>IF($C$5=Dates1!$B$3, DataPack!$B126, IF($C$5=Dates1!$B$4, DataPack!$G126, IF($C$5=Dates1!$B$5, DataPack!$L126, IF($C$5=Dates1!$B$6, DataPack!$Q126))))</f>
        <v>1</v>
      </c>
      <c r="K18" s="138"/>
      <c r="L18" s="38">
        <f>IF($C$5=Dates1!$B$3, DataPack!$C126, IF($C$5=Dates1!$B$4, DataPack!$H126, IF($C$5=Dates1!$B$5, DataPack!$M126, IF($C$5=Dates1!$B$6, DataPack!$R126))))</f>
        <v>1</v>
      </c>
      <c r="M18" s="138"/>
      <c r="N18" s="38">
        <f>IF($C$5=Dates1!$B$3, DataPack!$D126, IF($C$5=Dates1!$B$4, DataPack!$I126, IF($C$5=Dates1!$B$5, DataPack!$N126, IF($C$5=Dates1!$B$6, DataPack!$S126))))</f>
        <v>3</v>
      </c>
      <c r="O18" s="138"/>
      <c r="P18" s="38">
        <f>IF($C$5=Dates1!$B$3, DataPack!$E126, IF($C$5=Dates1!$B$4, DataPack!$J126, IF($C$5=Dates1!$B$5, DataPack!$O126, IF($C$5=Dates1!$B$6, DataPack!$T126))))</f>
        <v>0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6">
        <f t="shared" si="0"/>
        <v>5</v>
      </c>
      <c r="J19" s="43">
        <f>IF($C$5=Dates1!$B$3, DataPack!$B127, IF($C$5=Dates1!$B$4, DataPack!$G127, IF($C$5=Dates1!$B$5, DataPack!$L127, IF($C$5=Dates1!$B$6, DataPack!$Q127))))</f>
        <v>0</v>
      </c>
      <c r="K19" s="44"/>
      <c r="L19" s="43">
        <f>IF($C$5=Dates1!$B$3, DataPack!$C127, IF($C$5=Dates1!$B$4, DataPack!$H127, IF($C$5=Dates1!$B$5, DataPack!$M127, IF($C$5=Dates1!$B$6, DataPack!$R127))))</f>
        <v>2</v>
      </c>
      <c r="M19" s="44"/>
      <c r="N19" s="43">
        <f>IF($C$5=Dates1!$B$3, DataPack!$D127, IF($C$5=Dates1!$B$4, DataPack!$I127, IF($C$5=Dates1!$B$5, DataPack!$N127, IF($C$5=Dates1!$B$6, DataPack!$S127))))</f>
        <v>3</v>
      </c>
      <c r="O19" s="44"/>
      <c r="P19" s="43">
        <f>IF($C$5=Dates1!$B$3, DataPack!$E127, IF($C$5=Dates1!$B$4, DataPack!$J127, IF($C$5=Dates1!$B$5, DataPack!$O127, IF($C$5=Dates1!$B$6, DataPack!$T127))))</f>
        <v>0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6">
        <f t="shared" si="0"/>
        <v>5</v>
      </c>
      <c r="J20" s="43">
        <f>IF($C$5=Dates1!$B$3, DataPack!$B128, IF($C$5=Dates1!$B$4, DataPack!$G128, IF($C$5=Dates1!$B$5, DataPack!$L128, IF($C$5=Dates1!$B$6, DataPack!$Q128))))</f>
        <v>1</v>
      </c>
      <c r="K20" s="44"/>
      <c r="L20" s="43">
        <f>IF($C$5=Dates1!$B$3, DataPack!$C128, IF($C$5=Dates1!$B$4, DataPack!$H128, IF($C$5=Dates1!$B$5, DataPack!$M128, IF($C$5=Dates1!$B$6, DataPack!$R128))))</f>
        <v>1</v>
      </c>
      <c r="M20" s="44"/>
      <c r="N20" s="43">
        <f>IF($C$5=Dates1!$B$3, DataPack!$D128, IF($C$5=Dates1!$B$4, DataPack!$I128, IF($C$5=Dates1!$B$5, DataPack!$N128, IF($C$5=Dates1!$B$6, DataPack!$S128))))</f>
        <v>3</v>
      </c>
      <c r="O20" s="44"/>
      <c r="P20" s="43">
        <f>IF($C$5=Dates1!$B$3, DataPack!$E128, IF($C$5=Dates1!$B$4, DataPack!$J128, IF($C$5=Dates1!$B$5, DataPack!$O128, IF($C$5=Dates1!$B$6, DataPack!$T128))))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6">
        <f t="shared" si="0"/>
        <v>5</v>
      </c>
      <c r="J21" s="43">
        <f>IF($C$5=Dates1!$B$3, DataPack!$B129, IF($C$5=Dates1!$B$4, DataPack!$G129, IF($C$5=Dates1!$B$5, DataPack!$L129, IF($C$5=Dates1!$B$6, DataPack!$Q129))))</f>
        <v>1</v>
      </c>
      <c r="K21" s="44"/>
      <c r="L21" s="43">
        <f>IF($C$5=Dates1!$B$3, DataPack!$C129, IF($C$5=Dates1!$B$4, DataPack!$H129, IF($C$5=Dates1!$B$5, DataPack!$M129, IF($C$5=Dates1!$B$6, DataPack!$R129))))</f>
        <v>2</v>
      </c>
      <c r="M21" s="44"/>
      <c r="N21" s="43">
        <f>IF($C$5=Dates1!$B$3, DataPack!$D129, IF($C$5=Dates1!$B$4, DataPack!$I129, IF($C$5=Dates1!$B$5, DataPack!$N129, IF($C$5=Dates1!$B$6, DataPack!$S129))))</f>
        <v>2</v>
      </c>
      <c r="O21" s="44"/>
      <c r="P21" s="43">
        <f>IF($C$5=Dates1!$B$3, DataPack!$E129, IF($C$5=Dates1!$B$4, DataPack!$J129, IF($C$5=Dates1!$B$5, DataPack!$O129, IF($C$5=Dates1!$B$6, DataPack!$T129))))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6">
        <f t="shared" si="0"/>
        <v>5</v>
      </c>
      <c r="J22" s="43">
        <f>IF($C$5=Dates1!$B$3, DataPack!$B130, IF($C$5=Dates1!$B$4, DataPack!$G130, IF($C$5=Dates1!$B$5, DataPack!$L130, IF($C$5=Dates1!$B$6, DataPack!$Q130))))</f>
        <v>1</v>
      </c>
      <c r="K22" s="44"/>
      <c r="L22" s="43">
        <f>IF($C$5=Dates1!$B$3, DataPack!$C130, IF($C$5=Dates1!$B$4, DataPack!$H130, IF($C$5=Dates1!$B$5, DataPack!$M130, IF($C$5=Dates1!$B$6, DataPack!$R130))))</f>
        <v>3</v>
      </c>
      <c r="M22" s="44"/>
      <c r="N22" s="43">
        <f>IF($C$5=Dates1!$B$3, DataPack!$D130, IF($C$5=Dates1!$B$4, DataPack!$I130, IF($C$5=Dates1!$B$5, DataPack!$N130, IF($C$5=Dates1!$B$6, DataPack!$S130))))</f>
        <v>1</v>
      </c>
      <c r="O22" s="44"/>
      <c r="P22" s="43">
        <f>IF($C$5=Dates1!$B$3, DataPack!$E130, IF($C$5=Dates1!$B$4, DataPack!$J130, IF($C$5=Dates1!$B$5, DataPack!$O130, IF($C$5=Dates1!$B$6, DataPack!$T130))))</f>
        <v>0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140">
        <f t="shared" si="0"/>
        <v>5</v>
      </c>
      <c r="J23" s="38">
        <f>IF($C$5=Dates1!$B$3, DataPack!$B131, IF($C$5=Dates1!$B$4, DataPack!$G131, IF($C$5=Dates1!$B$5, DataPack!$L131, IF($C$5=Dates1!$B$6, DataPack!$Q131))))</f>
        <v>1</v>
      </c>
      <c r="K23" s="138"/>
      <c r="L23" s="38">
        <f>IF($C$5=Dates1!$B$3, DataPack!$C131, IF($C$5=Dates1!$B$4, DataPack!$H131, IF($C$5=Dates1!$B$5, DataPack!$M131, IF($C$5=Dates1!$B$6, DataPack!$R131))))</f>
        <v>1</v>
      </c>
      <c r="M23" s="138"/>
      <c r="N23" s="38">
        <f>IF($C$5=Dates1!$B$3, DataPack!$D131, IF($C$5=Dates1!$B$4, DataPack!$I131, IF($C$5=Dates1!$B$5, DataPack!$N131, IF($C$5=Dates1!$B$6, DataPack!$S131))))</f>
        <v>2</v>
      </c>
      <c r="O23" s="138"/>
      <c r="P23" s="38">
        <f>IF($C$5=Dates1!$B$3, DataPack!$E131, IF($C$5=Dates1!$B$4, DataPack!$J131, IF($C$5=Dates1!$B$5, DataPack!$O131, IF($C$5=Dates1!$B$6, DataPack!$T131))))</f>
        <v>1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6">
        <f t="shared" si="0"/>
        <v>5</v>
      </c>
      <c r="J24" s="43">
        <f>IF($C$5=Dates1!$B$3, DataPack!$B132, IF($C$5=Dates1!$B$4, DataPack!$G132, IF($C$5=Dates1!$B$5, DataPack!$L132, IF($C$5=Dates1!$B$6, DataPack!$Q132))))</f>
        <v>1</v>
      </c>
      <c r="K24" s="44"/>
      <c r="L24" s="43">
        <f>IF($C$5=Dates1!$B$3, DataPack!$C132, IF($C$5=Dates1!$B$4, DataPack!$H132, IF($C$5=Dates1!$B$5, DataPack!$M132, IF($C$5=Dates1!$B$6, DataPack!$R132))))</f>
        <v>1</v>
      </c>
      <c r="M24" s="44"/>
      <c r="N24" s="43">
        <f>IF($C$5=Dates1!$B$3, DataPack!$D132, IF($C$5=Dates1!$B$4, DataPack!$I132, IF($C$5=Dates1!$B$5, DataPack!$N132, IF($C$5=Dates1!$B$6, DataPack!$S132))))</f>
        <v>2</v>
      </c>
      <c r="O24" s="44"/>
      <c r="P24" s="43">
        <f>IF($C$5=Dates1!$B$3, DataPack!$E132, IF($C$5=Dates1!$B$4, DataPack!$J132, IF($C$5=Dates1!$B$5, DataPack!$O132, IF($C$5=Dates1!$B$6, DataPack!$T132))))</f>
        <v>1</v>
      </c>
      <c r="Q24" s="44"/>
    </row>
    <row r="25" spans="2:17" ht="24" customHeight="1">
      <c r="B25" s="196" t="s">
        <v>205</v>
      </c>
      <c r="C25" s="196"/>
      <c r="D25" s="196"/>
      <c r="E25" s="196"/>
      <c r="F25" s="196"/>
      <c r="G25" s="196"/>
      <c r="H25" s="45"/>
      <c r="I25" s="46">
        <f t="shared" si="0"/>
        <v>5</v>
      </c>
      <c r="J25" s="43">
        <f>IF($C$5=Dates1!$B$3, DataPack!$B133, IF($C$5=Dates1!$B$4, DataPack!$G133, IF($C$5=Dates1!$B$5, DataPack!$L133, IF($C$5=Dates1!$B$6, DataPack!$Q133))))</f>
        <v>1</v>
      </c>
      <c r="K25" s="44"/>
      <c r="L25" s="43">
        <f>IF($C$5=Dates1!$B$3, DataPack!$C133, IF($C$5=Dates1!$B$4, DataPack!$H133, IF($C$5=Dates1!$B$5, DataPack!$M133, IF($C$5=Dates1!$B$6, DataPack!$R133))))</f>
        <v>1</v>
      </c>
      <c r="M25" s="44"/>
      <c r="N25" s="43">
        <f>IF($C$5=Dates1!$B$3, DataPack!$D133, IF($C$5=Dates1!$B$4, DataPack!$I133, IF($C$5=Dates1!$B$5, DataPack!$N133, IF($C$5=Dates1!$B$6, DataPack!$S133))))</f>
        <v>2</v>
      </c>
      <c r="O25" s="44"/>
      <c r="P25" s="43">
        <f>IF($C$5=Dates1!$B$3, DataPack!$E133, IF($C$5=Dates1!$B$4, DataPack!$J133, IF($C$5=Dates1!$B$5, DataPack!$O133, IF($C$5=Dates1!$B$6, DataPack!$T133))))</f>
        <v>1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6">
        <f t="shared" si="0"/>
        <v>5</v>
      </c>
      <c r="J26" s="43">
        <f>IF($C$5=Dates1!$B$3, DataPack!$B134, IF($C$5=Dates1!$B$4, DataPack!$G134, IF($C$5=Dates1!$B$5, DataPack!$L134, IF($C$5=Dates1!$B$6, DataPack!$Q134))))</f>
        <v>1</v>
      </c>
      <c r="K26" s="44"/>
      <c r="L26" s="43">
        <f>IF($C$5=Dates1!$B$3, DataPack!$C134, IF($C$5=Dates1!$B$4, DataPack!$H134, IF($C$5=Dates1!$B$5, DataPack!$M134, IF($C$5=Dates1!$B$6, DataPack!$R134))))</f>
        <v>2</v>
      </c>
      <c r="M26" s="44"/>
      <c r="N26" s="43">
        <f>IF($C$5=Dates1!$B$3, DataPack!$D134, IF($C$5=Dates1!$B$4, DataPack!$I134, IF($C$5=Dates1!$B$5, DataPack!$N134, IF($C$5=Dates1!$B$6, DataPack!$S134))))</f>
        <v>2</v>
      </c>
      <c r="O26" s="44"/>
      <c r="P26" s="43">
        <f>IF($C$5=Dates1!$B$3, DataPack!$E134, IF($C$5=Dates1!$B$4, DataPack!$J134, IF($C$5=Dates1!$B$5, DataPack!$O134, IF($C$5=Dates1!$B$6, DataPack!$T134))))</f>
        <v>0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6">
        <f t="shared" si="0"/>
        <v>5</v>
      </c>
      <c r="J27" s="43">
        <f>IF($C$5=Dates1!$B$3, DataPack!$B135, IF($C$5=Dates1!$B$4, DataPack!$G135, IF($C$5=Dates1!$B$5, DataPack!$L135, IF($C$5=Dates1!$B$6, DataPack!$Q135))))</f>
        <v>0</v>
      </c>
      <c r="K27" s="44"/>
      <c r="L27" s="43">
        <f>IF($C$5=Dates1!$B$3, DataPack!$C135, IF($C$5=Dates1!$B$4, DataPack!$H135, IF($C$5=Dates1!$B$5, DataPack!$M135, IF($C$5=Dates1!$B$6, DataPack!$R135))))</f>
        <v>2</v>
      </c>
      <c r="M27" s="44"/>
      <c r="N27" s="43">
        <f>IF($C$5=Dates1!$B$3, DataPack!$D135, IF($C$5=Dates1!$B$4, DataPack!$I135, IF($C$5=Dates1!$B$5, DataPack!$N135, IF($C$5=Dates1!$B$6, DataPack!$S135))))</f>
        <v>2</v>
      </c>
      <c r="O27" s="44"/>
      <c r="P27" s="43">
        <f>IF($C$5=Dates1!$B$3, DataPack!$E135, IF($C$5=Dates1!$B$4, DataPack!$J135, IF($C$5=Dates1!$B$5, DataPack!$O135, IF($C$5=Dates1!$B$6, DataPack!$T135))))</f>
        <v>1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6">
        <f t="shared" si="0"/>
        <v>5</v>
      </c>
      <c r="J28" s="43">
        <f>IF($C$5=Dates1!$B$3, DataPack!$B136, IF($C$5=Dates1!$B$4, DataPack!$G136, IF($C$5=Dates1!$B$5, DataPack!$L136, IF($C$5=Dates1!$B$6, DataPack!$Q136))))</f>
        <v>1</v>
      </c>
      <c r="K28" s="44"/>
      <c r="L28" s="43">
        <f>IF($C$5=Dates1!$B$3, DataPack!$C136, IF($C$5=Dates1!$B$4, DataPack!$H136, IF($C$5=Dates1!$B$5, DataPack!$M136, IF($C$5=Dates1!$B$6, DataPack!$R136))))</f>
        <v>0</v>
      </c>
      <c r="M28" s="44"/>
      <c r="N28" s="43">
        <f>IF($C$5=Dates1!$B$3, DataPack!$D136, IF($C$5=Dates1!$B$4, DataPack!$I136, IF($C$5=Dates1!$B$5, DataPack!$N136, IF($C$5=Dates1!$B$6, DataPack!$S136))))</f>
        <v>4</v>
      </c>
      <c r="O28" s="44"/>
      <c r="P28" s="43">
        <f>IF($C$5=Dates1!$B$3, DataPack!$E136, IF($C$5=Dates1!$B$4, DataPack!$J136, IF($C$5=Dates1!$B$5, DataPack!$O136, IF($C$5=Dates1!$B$6, DataPack!$T136))))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6">
        <f t="shared" si="0"/>
        <v>5</v>
      </c>
      <c r="J29" s="43">
        <f>IF($C$5=Dates1!$B$3, DataPack!$B137, IF($C$5=Dates1!$B$4, DataPack!$G137, IF($C$5=Dates1!$B$5, DataPack!$L137, IF($C$5=Dates1!$B$6, DataPack!$Q137))))</f>
        <v>1</v>
      </c>
      <c r="K29" s="44"/>
      <c r="L29" s="43">
        <f>IF($C$5=Dates1!$B$3, DataPack!$C137, IF($C$5=Dates1!$B$4, DataPack!$H137, IF($C$5=Dates1!$B$5, DataPack!$M137, IF($C$5=Dates1!$B$6, DataPack!$R137))))</f>
        <v>1</v>
      </c>
      <c r="M29" s="44"/>
      <c r="N29" s="43">
        <f>IF($C$5=Dates1!$B$3, DataPack!$D137, IF($C$5=Dates1!$B$4, DataPack!$I137, IF($C$5=Dates1!$B$5, DataPack!$N137, IF($C$5=Dates1!$B$6, DataPack!$S137))))</f>
        <v>2</v>
      </c>
      <c r="O29" s="44"/>
      <c r="P29" s="43">
        <f>IF($C$5=Dates1!$B$3, DataPack!$E137, IF($C$5=Dates1!$B$4, DataPack!$J137, IF($C$5=Dates1!$B$5, DataPack!$O137, IF($C$5=Dates1!$B$6, DataPack!$T137))))</f>
        <v>1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5</v>
      </c>
      <c r="J30" s="47">
        <f>IF($C$5=Dates1!$B$3, DataPack!$B138, IF($C$5=Dates1!$B$4, DataPack!$G138, IF($C$5=Dates1!$B$5, DataPack!$L138, IF($C$5=Dates1!$B$6, DataPack!$Q138))))</f>
        <v>1</v>
      </c>
      <c r="K30" s="48"/>
      <c r="L30" s="47">
        <f>IF($C$5=Dates1!$B$3, DataPack!$C138, IF($C$5=Dates1!$B$4, DataPack!$H138, IF($C$5=Dates1!$B$5, DataPack!$M138, IF($C$5=Dates1!$B$6, DataPack!$R138))))</f>
        <v>1</v>
      </c>
      <c r="M30" s="48"/>
      <c r="N30" s="47">
        <f>IF($C$5=Dates1!$B$3, DataPack!$D138, IF($C$5=Dates1!$B$4, DataPack!$I138, IF($C$5=Dates1!$B$5, DataPack!$N138, IF($C$5=Dates1!$B$6, DataPack!$S138))))</f>
        <v>2</v>
      </c>
      <c r="O30" s="48"/>
      <c r="P30" s="43">
        <f>IF($C$5=Dates1!$B$3, DataPack!$E138, IF($C$5=Dates1!$B$4, DataPack!$J138, IF($C$5=Dates1!$B$5, DataPack!$O138, IF($C$5=Dates1!$B$6, DataPack!$T138))))</f>
        <v>1</v>
      </c>
      <c r="Q30" s="48"/>
    </row>
    <row r="31" spans="2:17" ht="15" customHeight="1">
      <c r="M31" s="177" t="s">
        <v>92</v>
      </c>
      <c r="N31" s="177"/>
      <c r="O31" s="199"/>
      <c r="P31" s="199"/>
      <c r="Q31" s="199"/>
    </row>
    <row r="32" spans="2:17">
      <c r="B32" s="33" t="s">
        <v>206</v>
      </c>
    </row>
    <row r="34" spans="2:2">
      <c r="B34" s="33"/>
    </row>
    <row r="35" spans="2:2">
      <c r="B35" s="33"/>
    </row>
    <row r="36" spans="2:2">
      <c r="B36" s="67"/>
    </row>
  </sheetData>
  <sheetProtection sheet="1"/>
  <mergeCells count="30">
    <mergeCell ref="B27:G27"/>
    <mergeCell ref="B23:G23"/>
    <mergeCell ref="B26:G26"/>
    <mergeCell ref="B25:G25"/>
    <mergeCell ref="B30:G30"/>
    <mergeCell ref="B29:G29"/>
    <mergeCell ref="M31:Q31"/>
    <mergeCell ref="J5:K5"/>
    <mergeCell ref="L5:M5"/>
    <mergeCell ref="N5:O5"/>
    <mergeCell ref="P5:Q5"/>
    <mergeCell ref="B28:G28"/>
    <mergeCell ref="B21:G21"/>
    <mergeCell ref="B20:G20"/>
    <mergeCell ref="B19:G19"/>
    <mergeCell ref="B18:G18"/>
    <mergeCell ref="B22:G22"/>
    <mergeCell ref="B24:G24"/>
    <mergeCell ref="B17:G17"/>
    <mergeCell ref="B12:G12"/>
    <mergeCell ref="B13:G13"/>
    <mergeCell ref="B14:G14"/>
    <mergeCell ref="B15:G15"/>
    <mergeCell ref="B16:G16"/>
    <mergeCell ref="I5:I6"/>
    <mergeCell ref="C5:G5"/>
    <mergeCell ref="B9:G9"/>
    <mergeCell ref="B10:G10"/>
    <mergeCell ref="B11:G11"/>
    <mergeCell ref="B8:G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Q37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100" t="str">
        <f>"Table 2e: Inspection outcomes of further education in higher education institutes inspected " &amp; IF('Table 2e'!C5=Dates1!$B$3, "between " &amp; Dates1!$B$3, IF('Table 2e'!C5 = Dates1!B4, "in " &amp; Dates1!B4, IF('Table 2e'!C5=Dates1!B5, "in " &amp; Dates1!B5, IF('Table 2e'!C5=Dates1!B6, "in " &amp; Dates1!B6, IF('Table 2e'!C5=Dates1!B7, "in " &amp; Dates1!B7)))))  &amp; " (provisional)"</f>
        <v>Table 2e: Inspection outcomes of further education in higher education institutes inspected between 1 January 2012 and 31 March 2012 (provisional)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4.25" customHeight="1">
      <c r="B3" s="100" t="s">
        <v>178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188" t="s">
        <v>2</v>
      </c>
      <c r="C8" s="188"/>
      <c r="D8" s="188"/>
      <c r="E8" s="188"/>
      <c r="F8" s="188"/>
      <c r="G8" s="188"/>
      <c r="H8" s="96"/>
      <c r="I8" s="140">
        <f t="shared" ref="I8:I30" si="0">J8+L8+N8+P8</f>
        <v>2</v>
      </c>
      <c r="J8" s="38">
        <f>IF($C$5=Dates1!$B$3, DataPack!$B142, IF($C$5=Dates1!$B$4, DataPack!$G142, IF($C$5=Dates1!$B$5, DataPack!$L142, IF($C$5=Dates1!$B$6, DataPack!$Q142))))</f>
        <v>1</v>
      </c>
      <c r="K8" s="138"/>
      <c r="L8" s="38">
        <f>IF($C$5=Dates1!$B$3, DataPack!$C142, IF($C$5=Dates1!$B$4, DataPack!$H142, IF($C$5=Dates1!$B$5, DataPack!$M142, IF($C$5=Dates1!$B$6, DataPack!$R142))))</f>
        <v>1</v>
      </c>
      <c r="M8" s="138"/>
      <c r="N8" s="38">
        <f>IF($C$5=Dates1!$B$3, DataPack!$D142, IF($C$5=Dates1!$B$4, DataPack!$I142, IF($C$5=Dates1!$B$5, DataPack!$N142, IF($C$5=Dates1!$B$6, DataPack!$S142))))</f>
        <v>0</v>
      </c>
      <c r="O8" s="138"/>
      <c r="P8" s="38">
        <f>IF($C$5=Dates1!$B$3, DataPack!$E142, IF($C$5=Dates1!$B$4, DataPack!$J142, IF($C$5=Dates1!$B$5, DataPack!$O142, IF($C$5=Dates1!$B$6, DataPack!$T142))))</f>
        <v>0</v>
      </c>
      <c r="Q8" s="138"/>
    </row>
    <row r="9" spans="2:17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140">
        <f t="shared" si="0"/>
        <v>2</v>
      </c>
      <c r="J9" s="38">
        <f>IF($C$5=Dates1!$B$3, DataPack!$B143, IF($C$5=Dates1!$B$4, DataPack!$G143, IF($C$5=Dates1!$B$5, DataPack!$L143, IF($C$5=Dates1!$B$6, DataPack!$Q143))))</f>
        <v>1</v>
      </c>
      <c r="K9" s="138"/>
      <c r="L9" s="38">
        <f>IF($C$5=Dates1!$B$3, DataPack!$C143, IF($C$5=Dates1!$B$4, DataPack!$H143, IF($C$5=Dates1!$B$5, DataPack!$M143, IF($C$5=Dates1!$B$6, DataPack!$R143))))</f>
        <v>1</v>
      </c>
      <c r="M9" s="138"/>
      <c r="N9" s="38">
        <f>IF($C$5=Dates1!$B$3, DataPack!$D143, IF($C$5=Dates1!$B$4, DataPack!$I143, IF($C$5=Dates1!$B$5, DataPack!$N143, IF($C$5=Dates1!$B$6, DataPack!$S143))))</f>
        <v>0</v>
      </c>
      <c r="O9" s="138"/>
      <c r="P9" s="38">
        <f>IF($C$5=Dates1!$B$3, DataPack!$E143, IF($C$5=Dates1!$B$4, DataPack!$J143, IF($C$5=Dates1!$B$5, DataPack!$O143, IF($C$5=Dates1!$B$6, DataPack!$T143))))</f>
        <v>0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5"/>
      <c r="I10" s="140">
        <f t="shared" si="0"/>
        <v>2</v>
      </c>
      <c r="J10" s="38">
        <f>IF($C$5=Dates1!$B$3, DataPack!$B144, IF($C$5=Dates1!$B$4, DataPack!$G144, IF($C$5=Dates1!$B$5, DataPack!$L144, IF($C$5=Dates1!$B$6, DataPack!$Q144))))</f>
        <v>1</v>
      </c>
      <c r="K10" s="138"/>
      <c r="L10" s="38">
        <f>IF($C$5=Dates1!$B$3, DataPack!$C144, IF($C$5=Dates1!$B$4, DataPack!$H144, IF($C$5=Dates1!$B$5, DataPack!$M144, IF($C$5=Dates1!$B$6, DataPack!$R144))))</f>
        <v>1</v>
      </c>
      <c r="M10" s="138"/>
      <c r="N10" s="38">
        <f>IF($C$5=Dates1!$B$3, DataPack!$D144, IF($C$5=Dates1!$B$4, DataPack!$I144, IF($C$5=Dates1!$B$5, DataPack!$N144, IF($C$5=Dates1!$B$6, DataPack!$S144))))</f>
        <v>0</v>
      </c>
      <c r="O10" s="138"/>
      <c r="P10" s="38">
        <f>IF($C$5=Dates1!$B$3, DataPack!$E144, IF($C$5=Dates1!$B$4, DataPack!$J144, IF($C$5=Dates1!$B$5, DataPack!$O144, IF($C$5=Dates1!$B$6, DataPack!$T144))))</f>
        <v>0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6">
        <f t="shared" si="0"/>
        <v>2</v>
      </c>
      <c r="J11" s="43">
        <f>IF($C$5=Dates1!$B$3, DataPack!$B145, IF($C$5=Dates1!$B$4, DataPack!$G145, IF($C$5=Dates1!$B$5, DataPack!$L145, IF($C$5=Dates1!$B$6, DataPack!$Q145))))</f>
        <v>1</v>
      </c>
      <c r="K11" s="44"/>
      <c r="L11" s="43">
        <f>IF($C$5=Dates1!$B$3, DataPack!$C145, IF($C$5=Dates1!$B$4, DataPack!$H145, IF($C$5=Dates1!$B$5, DataPack!$M145, IF($C$5=Dates1!$B$6, DataPack!$R145))))</f>
        <v>1</v>
      </c>
      <c r="M11" s="44"/>
      <c r="N11" s="43">
        <f>IF($C$5=Dates1!$B$3, DataPack!$D145, IF($C$5=Dates1!$B$4, DataPack!$I145, IF($C$5=Dates1!$B$5, DataPack!$N145, IF($C$5=Dates1!$B$6, DataPack!$S145))))</f>
        <v>0</v>
      </c>
      <c r="O11" s="44"/>
      <c r="P11" s="43">
        <f>IF($C$5=Dates1!$B$3, DataPack!$E145, IF($C$5=Dates1!$B$4, DataPack!$J145, IF($C$5=Dates1!$B$5, DataPack!$O145, IF($C$5=Dates1!$B$6, DataPack!$T145))))</f>
        <v>0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6">
        <f t="shared" si="0"/>
        <v>2</v>
      </c>
      <c r="J12" s="43">
        <f>IF($C$5=Dates1!$B$3, DataPack!$B146, IF($C$5=Dates1!$B$4, DataPack!$G146, IF($C$5=Dates1!$B$5, DataPack!$L146, IF($C$5=Dates1!$B$6, DataPack!$Q146))))</f>
        <v>0</v>
      </c>
      <c r="K12" s="44"/>
      <c r="L12" s="43">
        <f>IF($C$5=Dates1!$B$3, DataPack!$C146, IF($C$5=Dates1!$B$4, DataPack!$H146, IF($C$5=Dates1!$B$5, DataPack!$M146, IF($C$5=Dates1!$B$6, DataPack!$R146))))</f>
        <v>2</v>
      </c>
      <c r="M12" s="44"/>
      <c r="N12" s="43">
        <f>IF($C$5=Dates1!$B$3, DataPack!$D146, IF($C$5=Dates1!$B$4, DataPack!$I146, IF($C$5=Dates1!$B$5, DataPack!$N146, IF($C$5=Dates1!$B$6, DataPack!$S146))))</f>
        <v>0</v>
      </c>
      <c r="O12" s="44"/>
      <c r="P12" s="43">
        <f>IF($C$5=Dates1!$B$3, DataPack!$E146, IF($C$5=Dates1!$B$4, DataPack!$J146, IF($C$5=Dates1!$B$5, DataPack!$O146, IF($C$5=Dates1!$B$6, DataPack!$T146))))</f>
        <v>0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6">
        <f t="shared" si="0"/>
        <v>2</v>
      </c>
      <c r="J13" s="43">
        <f>IF($C$5=Dates1!$B$3, DataPack!$B147, IF($C$5=Dates1!$B$4, DataPack!$G147, IF($C$5=Dates1!$B$5, DataPack!$L147, IF($C$5=Dates1!$B$6, DataPack!$Q147))))</f>
        <v>1</v>
      </c>
      <c r="K13" s="44"/>
      <c r="L13" s="43">
        <f>IF($C$5=Dates1!$B$3, DataPack!$C147, IF($C$5=Dates1!$B$4, DataPack!$H147, IF($C$5=Dates1!$B$5, DataPack!$M147, IF($C$5=Dates1!$B$6, DataPack!$R147))))</f>
        <v>1</v>
      </c>
      <c r="M13" s="44"/>
      <c r="N13" s="43">
        <f>IF($C$5=Dates1!$B$3, DataPack!$D147, IF($C$5=Dates1!$B$4, DataPack!$I147, IF($C$5=Dates1!$B$5, DataPack!$N147, IF($C$5=Dates1!$B$6, DataPack!$S147))))</f>
        <v>0</v>
      </c>
      <c r="O13" s="44"/>
      <c r="P13" s="43">
        <f>IF($C$5=Dates1!$B$3, DataPack!$E147, IF($C$5=Dates1!$B$4, DataPack!$J147, IF($C$5=Dates1!$B$5, DataPack!$O147, IF($C$5=Dates1!$B$6, DataPack!$T147))))</f>
        <v>0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6">
        <f t="shared" si="0"/>
        <v>2</v>
      </c>
      <c r="J14" s="43">
        <f>IF($C$5=Dates1!$B$3, DataPack!$B148, IF($C$5=Dates1!$B$4, DataPack!$G148, IF($C$5=Dates1!$B$5, DataPack!$L148, IF($C$5=Dates1!$B$6, DataPack!$Q148))))</f>
        <v>2</v>
      </c>
      <c r="K14" s="44"/>
      <c r="L14" s="43">
        <f>IF($C$5=Dates1!$B$3, DataPack!$C148, IF($C$5=Dates1!$B$4, DataPack!$H148, IF($C$5=Dates1!$B$5, DataPack!$M148, IF($C$5=Dates1!$B$6, DataPack!$R148))))</f>
        <v>0</v>
      </c>
      <c r="M14" s="44"/>
      <c r="N14" s="43">
        <f>IF($C$5=Dates1!$B$3, DataPack!$D148, IF($C$5=Dates1!$B$4, DataPack!$I148, IF($C$5=Dates1!$B$5, DataPack!$N148, IF($C$5=Dates1!$B$6, DataPack!$S148))))</f>
        <v>0</v>
      </c>
      <c r="O14" s="44"/>
      <c r="P14" s="43">
        <f>IF($C$5=Dates1!$B$3, DataPack!$E148, IF($C$5=Dates1!$B$4, DataPack!$J148, IF($C$5=Dates1!$B$5, DataPack!$O148, IF($C$5=Dates1!$B$6, DataPack!$T148))))</f>
        <v>0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6">
        <f t="shared" si="0"/>
        <v>2</v>
      </c>
      <c r="J15" s="43">
        <f>IF($C$5=Dates1!$B$3, DataPack!$B149, IF($C$5=Dates1!$B$4, DataPack!$G149, IF($C$5=Dates1!$B$5, DataPack!$L149, IF($C$5=Dates1!$B$6, DataPack!$Q149))))</f>
        <v>2</v>
      </c>
      <c r="K15" s="44"/>
      <c r="L15" s="43">
        <f>IF($C$5=Dates1!$B$3, DataPack!$C149, IF($C$5=Dates1!$B$4, DataPack!$H149, IF($C$5=Dates1!$B$5, DataPack!$M149, IF($C$5=Dates1!$B$6, DataPack!$R149))))</f>
        <v>0</v>
      </c>
      <c r="M15" s="44"/>
      <c r="N15" s="43">
        <f>IF($C$5=Dates1!$B$3, DataPack!$D149, IF($C$5=Dates1!$B$4, DataPack!$I149, IF($C$5=Dates1!$B$5, DataPack!$N149, IF($C$5=Dates1!$B$6, DataPack!$S149))))</f>
        <v>0</v>
      </c>
      <c r="O15" s="44"/>
      <c r="P15" s="43">
        <f>IF($C$5=Dates1!$B$3, DataPack!$E149, IF($C$5=Dates1!$B$4, DataPack!$J149, IF($C$5=Dates1!$B$5, DataPack!$O149, IF($C$5=Dates1!$B$6, DataPack!$T149))))</f>
        <v>0</v>
      </c>
      <c r="Q15" s="44"/>
    </row>
    <row r="16" spans="2:17" ht="24" customHeight="1">
      <c r="B16" s="196" t="s">
        <v>203</v>
      </c>
      <c r="C16" s="196"/>
      <c r="D16" s="196"/>
      <c r="E16" s="196"/>
      <c r="F16" s="196"/>
      <c r="G16" s="196"/>
      <c r="H16" s="45"/>
      <c r="I16" s="46">
        <f t="shared" si="0"/>
        <v>1</v>
      </c>
      <c r="J16" s="43">
        <f>IF($C$5=Dates1!$B$3, DataPack!$B150, IF($C$5=Dates1!$B$4, DataPack!$G150, IF($C$5=Dates1!$B$5, DataPack!$L150, IF($C$5=Dates1!$B$6, DataPack!$Q150))))</f>
        <v>0</v>
      </c>
      <c r="K16" s="44"/>
      <c r="L16" s="43">
        <f>IF($C$5=Dates1!$B$3, DataPack!$C150, IF($C$5=Dates1!$B$4, DataPack!$H150, IF($C$5=Dates1!$B$5, DataPack!$M150, IF($C$5=Dates1!$B$6, DataPack!$R150))))</f>
        <v>1</v>
      </c>
      <c r="M16" s="44"/>
      <c r="N16" s="43">
        <f>IF($C$5=Dates1!$B$3, DataPack!$D150, IF($C$5=Dates1!$B$4, DataPack!$I150, IF($C$5=Dates1!$B$5, DataPack!$N150, IF($C$5=Dates1!$B$6, DataPack!$S150))))</f>
        <v>0</v>
      </c>
      <c r="O16" s="44"/>
      <c r="P16" s="43">
        <f>IF($C$5=Dates1!$B$3, DataPack!$E150, IF($C$5=Dates1!$B$4, DataPack!$J150, IF($C$5=Dates1!$B$5, DataPack!$O150, IF($C$5=Dates1!$B$6, DataPack!$T150))))</f>
        <v>0</v>
      </c>
      <c r="Q16" s="44"/>
    </row>
    <row r="17" spans="2:17" ht="24" customHeight="1">
      <c r="B17" s="196" t="s">
        <v>204</v>
      </c>
      <c r="C17" s="196"/>
      <c r="D17" s="196"/>
      <c r="E17" s="196"/>
      <c r="F17" s="196"/>
      <c r="G17" s="196"/>
      <c r="H17" s="45"/>
      <c r="I17" s="46">
        <f t="shared" si="0"/>
        <v>1</v>
      </c>
      <c r="J17" s="43">
        <f>IF($C$5=Dates1!$B$3, DataPack!$B151, IF($C$5=Dates1!$B$4, DataPack!$G151, IF($C$5=Dates1!$B$5, DataPack!$L151, IF($C$5=Dates1!$B$6, DataPack!$Q151))))</f>
        <v>1</v>
      </c>
      <c r="K17" s="44"/>
      <c r="L17" s="43">
        <f>IF($C$5=Dates1!$B$3, DataPack!$C151, IF($C$5=Dates1!$B$4, DataPack!$H151, IF($C$5=Dates1!$B$5, DataPack!$M151, IF($C$5=Dates1!$B$6, DataPack!$R151))))</f>
        <v>0</v>
      </c>
      <c r="M17" s="44"/>
      <c r="N17" s="43">
        <f>IF($C$5=Dates1!$B$3, DataPack!$D151, IF($C$5=Dates1!$B$4, DataPack!$I151, IF($C$5=Dates1!$B$5, DataPack!$N151, IF($C$5=Dates1!$B$6, DataPack!$S151))))</f>
        <v>0</v>
      </c>
      <c r="O17" s="44"/>
      <c r="P17" s="43">
        <f>IF($C$5=Dates1!$B$3, DataPack!$E151, IF($C$5=Dates1!$B$4, DataPack!$J151, IF($C$5=Dates1!$B$5, DataPack!$O151, IF($C$5=Dates1!$B$6, DataPack!$T151))))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140">
        <f t="shared" si="0"/>
        <v>2</v>
      </c>
      <c r="J18" s="38">
        <f>IF($C$5=Dates1!$B$3, DataPack!$B152, IF($C$5=Dates1!$B$4, DataPack!$G152, IF($C$5=Dates1!$B$5, DataPack!$L152, IF($C$5=Dates1!$B$6, DataPack!$Q152))))</f>
        <v>1</v>
      </c>
      <c r="K18" s="138"/>
      <c r="L18" s="38">
        <f>IF($C$5=Dates1!$B$3, DataPack!$C152, IF($C$5=Dates1!$B$4, DataPack!$H152, IF($C$5=Dates1!$B$5, DataPack!$M152, IF($C$5=Dates1!$B$6, DataPack!$R152))))</f>
        <v>1</v>
      </c>
      <c r="M18" s="138"/>
      <c r="N18" s="38">
        <f>IF($C$5=Dates1!$B$3, DataPack!$D152, IF($C$5=Dates1!$B$4, DataPack!$I152, IF($C$5=Dates1!$B$5, DataPack!$N152, IF($C$5=Dates1!$B$6, DataPack!$S152))))</f>
        <v>0</v>
      </c>
      <c r="O18" s="138"/>
      <c r="P18" s="38">
        <f>IF($C$5=Dates1!$B$3, DataPack!$E152, IF($C$5=Dates1!$B$4, DataPack!$J152, IF($C$5=Dates1!$B$5, DataPack!$O152, IF($C$5=Dates1!$B$6, DataPack!$T152))))</f>
        <v>0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6">
        <f t="shared" si="0"/>
        <v>2</v>
      </c>
      <c r="J19" s="43">
        <f>IF($C$5=Dates1!$B$3, DataPack!$B153, IF($C$5=Dates1!$B$4, DataPack!$G153, IF($C$5=Dates1!$B$5, DataPack!$L153, IF($C$5=Dates1!$B$6, DataPack!$Q153))))</f>
        <v>1</v>
      </c>
      <c r="K19" s="44"/>
      <c r="L19" s="43">
        <f>IF($C$5=Dates1!$B$3, DataPack!$C153, IF($C$5=Dates1!$B$4, DataPack!$H153, IF($C$5=Dates1!$B$5, DataPack!$M153, IF($C$5=Dates1!$B$6, DataPack!$R153))))</f>
        <v>1</v>
      </c>
      <c r="M19" s="44"/>
      <c r="N19" s="43">
        <f>IF($C$5=Dates1!$B$3, DataPack!$D153, IF($C$5=Dates1!$B$4, DataPack!$I153, IF($C$5=Dates1!$B$5, DataPack!$N153, IF($C$5=Dates1!$B$6, DataPack!$S153))))</f>
        <v>0</v>
      </c>
      <c r="O19" s="44"/>
      <c r="P19" s="43">
        <f>IF($C$5=Dates1!$B$3, DataPack!$E153, IF($C$5=Dates1!$B$4, DataPack!$J153, IF($C$5=Dates1!$B$5, DataPack!$O153, IF($C$5=Dates1!$B$6, DataPack!$T153))))</f>
        <v>0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6">
        <f t="shared" si="0"/>
        <v>2</v>
      </c>
      <c r="J20" s="43">
        <f>IF($C$5=Dates1!$B$3, DataPack!$B154, IF($C$5=Dates1!$B$4, DataPack!$G154, IF($C$5=Dates1!$B$5, DataPack!$L154, IF($C$5=Dates1!$B$6, DataPack!$Q154))))</f>
        <v>2</v>
      </c>
      <c r="K20" s="44"/>
      <c r="L20" s="43">
        <f>IF($C$5=Dates1!$B$3, DataPack!$C154, IF($C$5=Dates1!$B$4, DataPack!$H154, IF($C$5=Dates1!$B$5, DataPack!$M154, IF($C$5=Dates1!$B$6, DataPack!$R154))))</f>
        <v>0</v>
      </c>
      <c r="M20" s="44"/>
      <c r="N20" s="43">
        <f>IF($C$5=Dates1!$B$3, DataPack!$D154, IF($C$5=Dates1!$B$4, DataPack!$I154, IF($C$5=Dates1!$B$5, DataPack!$N154, IF($C$5=Dates1!$B$6, DataPack!$S154))))</f>
        <v>0</v>
      </c>
      <c r="O20" s="44"/>
      <c r="P20" s="43">
        <f>IF($C$5=Dates1!$B$3, DataPack!$E154, IF($C$5=Dates1!$B$4, DataPack!$J154, IF($C$5=Dates1!$B$5, DataPack!$O154, IF($C$5=Dates1!$B$6, DataPack!$T154))))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6">
        <f t="shared" si="0"/>
        <v>2</v>
      </c>
      <c r="J21" s="43">
        <f>IF($C$5=Dates1!$B$3, DataPack!$B155, IF($C$5=Dates1!$B$4, DataPack!$G155, IF($C$5=Dates1!$B$5, DataPack!$L155, IF($C$5=Dates1!$B$6, DataPack!$Q155))))</f>
        <v>2</v>
      </c>
      <c r="K21" s="44"/>
      <c r="L21" s="43">
        <f>IF($C$5=Dates1!$B$3, DataPack!$C155, IF($C$5=Dates1!$B$4, DataPack!$H155, IF($C$5=Dates1!$B$5, DataPack!$M155, IF($C$5=Dates1!$B$6, DataPack!$R155))))</f>
        <v>0</v>
      </c>
      <c r="M21" s="44"/>
      <c r="N21" s="43">
        <f>IF($C$5=Dates1!$B$3, DataPack!$D155, IF($C$5=Dates1!$B$4, DataPack!$I155, IF($C$5=Dates1!$B$5, DataPack!$N155, IF($C$5=Dates1!$B$6, DataPack!$S155))))</f>
        <v>0</v>
      </c>
      <c r="O21" s="44"/>
      <c r="P21" s="43">
        <f>IF($C$5=Dates1!$B$3, DataPack!$E155, IF($C$5=Dates1!$B$4, DataPack!$J155, IF($C$5=Dates1!$B$5, DataPack!$O155, IF($C$5=Dates1!$B$6, DataPack!$T155))))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6">
        <f t="shared" si="0"/>
        <v>2</v>
      </c>
      <c r="J22" s="43">
        <f>IF($C$5=Dates1!$B$3, DataPack!$B156, IF($C$5=Dates1!$B$4, DataPack!$G156, IF($C$5=Dates1!$B$5, DataPack!$L156, IF($C$5=Dates1!$B$6, DataPack!$Q156))))</f>
        <v>1</v>
      </c>
      <c r="K22" s="44"/>
      <c r="L22" s="43">
        <f>IF($C$5=Dates1!$B$3, DataPack!$C156, IF($C$5=Dates1!$B$4, DataPack!$H156, IF($C$5=Dates1!$B$5, DataPack!$M156, IF($C$5=Dates1!$B$6, DataPack!$R156))))</f>
        <v>1</v>
      </c>
      <c r="M22" s="44"/>
      <c r="N22" s="43">
        <f>IF($C$5=Dates1!$B$3, DataPack!$D156, IF($C$5=Dates1!$B$4, DataPack!$I156, IF($C$5=Dates1!$B$5, DataPack!$N156, IF($C$5=Dates1!$B$6, DataPack!$S156))))</f>
        <v>0</v>
      </c>
      <c r="O22" s="44"/>
      <c r="P22" s="43">
        <f>IF($C$5=Dates1!$B$3, DataPack!$E156, IF($C$5=Dates1!$B$4, DataPack!$J156, IF($C$5=Dates1!$B$5, DataPack!$O156, IF($C$5=Dates1!$B$6, DataPack!$T156))))</f>
        <v>0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140">
        <f t="shared" si="0"/>
        <v>2</v>
      </c>
      <c r="J23" s="38">
        <f>IF($C$5=Dates1!$B$3, DataPack!$B157, IF($C$5=Dates1!$B$4, DataPack!$G157, IF($C$5=Dates1!$B$5, DataPack!$L157, IF($C$5=Dates1!$B$6, DataPack!$Q157))))</f>
        <v>1</v>
      </c>
      <c r="K23" s="138"/>
      <c r="L23" s="38">
        <f>IF($C$5=Dates1!$B$3, DataPack!$C157, IF($C$5=Dates1!$B$4, DataPack!$H157, IF($C$5=Dates1!$B$5, DataPack!$M157, IF($C$5=Dates1!$B$6, DataPack!$R157))))</f>
        <v>1</v>
      </c>
      <c r="M23" s="138"/>
      <c r="N23" s="38">
        <f>IF($C$5=Dates1!$B$3, DataPack!$D157, IF($C$5=Dates1!$B$4, DataPack!$I157, IF($C$5=Dates1!$B$5, DataPack!$N157, IF($C$5=Dates1!$B$6, DataPack!$S157))))</f>
        <v>0</v>
      </c>
      <c r="O23" s="138"/>
      <c r="P23" s="38">
        <f>IF($C$5=Dates1!$B$3, DataPack!$E157, IF($C$5=Dates1!$B$4, DataPack!$J157, IF($C$5=Dates1!$B$5, DataPack!$O157, IF($C$5=Dates1!$B$6, DataPack!$T157))))</f>
        <v>0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6">
        <f t="shared" si="0"/>
        <v>2</v>
      </c>
      <c r="J24" s="43">
        <f>IF($C$5=Dates1!$B$3, DataPack!$B158, IF($C$5=Dates1!$B$4, DataPack!$G158, IF($C$5=Dates1!$B$5, DataPack!$L158, IF($C$5=Dates1!$B$6, DataPack!$Q158))))</f>
        <v>1</v>
      </c>
      <c r="K24" s="44"/>
      <c r="L24" s="43">
        <f>IF($C$5=Dates1!$B$3, DataPack!$C158, IF($C$5=Dates1!$B$4, DataPack!$H158, IF($C$5=Dates1!$B$5, DataPack!$M158, IF($C$5=Dates1!$B$6, DataPack!$R158))))</f>
        <v>1</v>
      </c>
      <c r="M24" s="44"/>
      <c r="N24" s="43">
        <f>IF($C$5=Dates1!$B$3, DataPack!$D158, IF($C$5=Dates1!$B$4, DataPack!$I158, IF($C$5=Dates1!$B$5, DataPack!$N158, IF($C$5=Dates1!$B$6, DataPack!$S158))))</f>
        <v>0</v>
      </c>
      <c r="O24" s="44"/>
      <c r="P24" s="43">
        <f>IF($C$5=Dates1!$B$3, DataPack!$E158, IF($C$5=Dates1!$B$4, DataPack!$J158, IF($C$5=Dates1!$B$5, DataPack!$O158, IF($C$5=Dates1!$B$6, DataPack!$T158))))</f>
        <v>0</v>
      </c>
      <c r="Q24" s="44"/>
    </row>
    <row r="25" spans="2:17" ht="24" customHeight="1">
      <c r="B25" s="196" t="s">
        <v>205</v>
      </c>
      <c r="C25" s="196"/>
      <c r="D25" s="196"/>
      <c r="E25" s="196"/>
      <c r="F25" s="196"/>
      <c r="G25" s="196"/>
      <c r="H25" s="45"/>
      <c r="I25" s="46">
        <f t="shared" si="0"/>
        <v>2</v>
      </c>
      <c r="J25" s="43">
        <f>IF($C$5=Dates1!$B$3, DataPack!$B159, IF($C$5=Dates1!$B$4, DataPack!$G159, IF($C$5=Dates1!$B$5, DataPack!$L159, IF($C$5=Dates1!$B$6, DataPack!$Q159))))</f>
        <v>1</v>
      </c>
      <c r="K25" s="44"/>
      <c r="L25" s="43">
        <f>IF($C$5=Dates1!$B$3, DataPack!$C159, IF($C$5=Dates1!$B$4, DataPack!$H159, IF($C$5=Dates1!$B$5, DataPack!$M159, IF($C$5=Dates1!$B$6, DataPack!$R159))))</f>
        <v>1</v>
      </c>
      <c r="M25" s="44"/>
      <c r="N25" s="43">
        <f>IF($C$5=Dates1!$B$3, DataPack!$D159, IF($C$5=Dates1!$B$4, DataPack!$I159, IF($C$5=Dates1!$B$5, DataPack!$N159, IF($C$5=Dates1!$B$6, DataPack!$S159))))</f>
        <v>0</v>
      </c>
      <c r="O25" s="44"/>
      <c r="P25" s="43">
        <f>IF($C$5=Dates1!$B$3, DataPack!$E159, IF($C$5=Dates1!$B$4, DataPack!$J159, IF($C$5=Dates1!$B$5, DataPack!$O159, IF($C$5=Dates1!$B$6, DataPack!$T159))))</f>
        <v>0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6">
        <f t="shared" si="0"/>
        <v>2</v>
      </c>
      <c r="J26" s="43">
        <f>IF($C$5=Dates1!$B$3, DataPack!$B160, IF($C$5=Dates1!$B$4, DataPack!$G160, IF($C$5=Dates1!$B$5, DataPack!$L160, IF($C$5=Dates1!$B$6, DataPack!$Q160))))</f>
        <v>1</v>
      </c>
      <c r="K26" s="44"/>
      <c r="L26" s="43">
        <f>IF($C$5=Dates1!$B$3, DataPack!$C160, IF($C$5=Dates1!$B$4, DataPack!$H160, IF($C$5=Dates1!$B$5, DataPack!$M160, IF($C$5=Dates1!$B$6, DataPack!$R160))))</f>
        <v>0</v>
      </c>
      <c r="M26" s="44"/>
      <c r="N26" s="43">
        <f>IF($C$5=Dates1!$B$3, DataPack!$D160, IF($C$5=Dates1!$B$4, DataPack!$I160, IF($C$5=Dates1!$B$5, DataPack!$N160, IF($C$5=Dates1!$B$6, DataPack!$S160))))</f>
        <v>1</v>
      </c>
      <c r="O26" s="44"/>
      <c r="P26" s="43">
        <f>IF($C$5=Dates1!$B$3, DataPack!$E160, IF($C$5=Dates1!$B$4, DataPack!$J160, IF($C$5=Dates1!$B$5, DataPack!$O160, IF($C$5=Dates1!$B$6, DataPack!$T160))))</f>
        <v>0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6">
        <f t="shared" si="0"/>
        <v>2</v>
      </c>
      <c r="J27" s="43">
        <f>IF($C$5=Dates1!$B$3, DataPack!$B161, IF($C$5=Dates1!$B$4, DataPack!$G161, IF($C$5=Dates1!$B$5, DataPack!$L161, IF($C$5=Dates1!$B$6, DataPack!$Q161))))</f>
        <v>2</v>
      </c>
      <c r="K27" s="44"/>
      <c r="L27" s="43">
        <f>IF($C$5=Dates1!$B$3, DataPack!$C161, IF($C$5=Dates1!$B$4, DataPack!$H161, IF($C$5=Dates1!$B$5, DataPack!$M161, IF($C$5=Dates1!$B$6, DataPack!$R161))))</f>
        <v>0</v>
      </c>
      <c r="M27" s="44"/>
      <c r="N27" s="43">
        <f>IF($C$5=Dates1!$B$3, DataPack!$D161, IF($C$5=Dates1!$B$4, DataPack!$I161, IF($C$5=Dates1!$B$5, DataPack!$N161, IF($C$5=Dates1!$B$6, DataPack!$S161))))</f>
        <v>0</v>
      </c>
      <c r="O27" s="44"/>
      <c r="P27" s="43">
        <f>IF($C$5=Dates1!$B$3, DataPack!$E161, IF($C$5=Dates1!$B$4, DataPack!$J161, IF($C$5=Dates1!$B$5, DataPack!$O161, IF($C$5=Dates1!$B$6, DataPack!$T161))))</f>
        <v>0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6">
        <f t="shared" si="0"/>
        <v>2</v>
      </c>
      <c r="J28" s="43">
        <f>IF($C$5=Dates1!$B$3, DataPack!$B162, IF($C$5=Dates1!$B$4, DataPack!$G162, IF($C$5=Dates1!$B$5, DataPack!$L162, IF($C$5=Dates1!$B$6, DataPack!$Q162))))</f>
        <v>1</v>
      </c>
      <c r="K28" s="44"/>
      <c r="L28" s="43">
        <f>IF($C$5=Dates1!$B$3, DataPack!$C162, IF($C$5=Dates1!$B$4, DataPack!$H162, IF($C$5=Dates1!$B$5, DataPack!$M162, IF($C$5=Dates1!$B$6, DataPack!$R162))))</f>
        <v>1</v>
      </c>
      <c r="M28" s="44"/>
      <c r="N28" s="43">
        <f>IF($C$5=Dates1!$B$3, DataPack!$D162, IF($C$5=Dates1!$B$4, DataPack!$I162, IF($C$5=Dates1!$B$5, DataPack!$N162, IF($C$5=Dates1!$B$6, DataPack!$S162))))</f>
        <v>0</v>
      </c>
      <c r="O28" s="44"/>
      <c r="P28" s="43">
        <f>IF($C$5=Dates1!$B$3, DataPack!$E162, IF($C$5=Dates1!$B$4, DataPack!$J162, IF($C$5=Dates1!$B$5, DataPack!$O162, IF($C$5=Dates1!$B$6, DataPack!$T162))))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6">
        <f t="shared" si="0"/>
        <v>2</v>
      </c>
      <c r="J29" s="43">
        <f>IF($C$5=Dates1!$B$3, DataPack!$B163, IF($C$5=Dates1!$B$4, DataPack!$G163, IF($C$5=Dates1!$B$5, DataPack!$L163, IF($C$5=Dates1!$B$6, DataPack!$Q163))))</f>
        <v>0</v>
      </c>
      <c r="K29" s="44"/>
      <c r="L29" s="43">
        <f>IF($C$5=Dates1!$B$3, DataPack!$C163, IF($C$5=Dates1!$B$4, DataPack!$H163, IF($C$5=Dates1!$B$5, DataPack!$M163, IF($C$5=Dates1!$B$6, DataPack!$R163))))</f>
        <v>2</v>
      </c>
      <c r="M29" s="44"/>
      <c r="N29" s="43">
        <f>IF($C$5=Dates1!$B$3, DataPack!$D163, IF($C$5=Dates1!$B$4, DataPack!$I163, IF($C$5=Dates1!$B$5, DataPack!$N163, IF($C$5=Dates1!$B$6, DataPack!$S163))))</f>
        <v>0</v>
      </c>
      <c r="O29" s="44"/>
      <c r="P29" s="43">
        <f>IF($C$5=Dates1!$B$3, DataPack!$E163, IF($C$5=Dates1!$B$4, DataPack!$J163, IF($C$5=Dates1!$B$5, DataPack!$O163, IF($C$5=Dates1!$B$6, DataPack!$T163))))</f>
        <v>0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2</v>
      </c>
      <c r="J30" s="47">
        <f>IF($C$5=Dates1!$B$3, DataPack!$B164, IF($C$5=Dates1!$B$4, DataPack!$G164, IF($C$5=Dates1!$B$5, DataPack!$L164, IF($C$5=Dates1!$B$6, DataPack!$Q164))))</f>
        <v>1</v>
      </c>
      <c r="K30" s="48"/>
      <c r="L30" s="47">
        <f>IF($C$5=Dates1!$B$3, DataPack!$C164, IF($C$5=Dates1!$B$4, DataPack!$H164, IF($C$5=Dates1!$B$5, DataPack!$M164, IF($C$5=Dates1!$B$6, DataPack!$R164))))</f>
        <v>1</v>
      </c>
      <c r="M30" s="48"/>
      <c r="N30" s="47">
        <f>IF($C$5=Dates1!$B$3, DataPack!$D164, IF($C$5=Dates1!$B$4, DataPack!$I164, IF($C$5=Dates1!$B$5, DataPack!$N164, IF($C$5=Dates1!$B$6, DataPack!$S164))))</f>
        <v>0</v>
      </c>
      <c r="O30" s="48"/>
      <c r="P30" s="47">
        <f>IF($C$5=Dates1!$B$3, DataPack!$E164, IF($C$5=Dates1!$B$4, DataPack!$J164, IF($C$5=Dates1!$B$5, DataPack!$O164, IF($C$5=Dates1!$B$6, DataPack!$T164))))</f>
        <v>0</v>
      </c>
      <c r="Q30" s="48"/>
    </row>
    <row r="31" spans="2:17" ht="15" customHeight="1">
      <c r="M31" s="177" t="s">
        <v>92</v>
      </c>
      <c r="N31" s="177"/>
      <c r="O31" s="177"/>
      <c r="P31" s="177"/>
      <c r="Q31" s="199"/>
    </row>
    <row r="32" spans="2:17">
      <c r="B32" s="33" t="s">
        <v>206</v>
      </c>
    </row>
    <row r="36" spans="2:2">
      <c r="B36" s="33"/>
    </row>
    <row r="37" spans="2:2">
      <c r="B37" s="67"/>
    </row>
  </sheetData>
  <sheetProtection sheet="1"/>
  <mergeCells count="30">
    <mergeCell ref="B26:G26"/>
    <mergeCell ref="B27:G27"/>
    <mergeCell ref="B28:G28"/>
    <mergeCell ref="B29:G29"/>
    <mergeCell ref="B30:G30"/>
    <mergeCell ref="M31:Q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C5:G5"/>
    <mergeCell ref="I5:I6"/>
    <mergeCell ref="J5:K5"/>
    <mergeCell ref="L5:M5"/>
    <mergeCell ref="N5:O5"/>
    <mergeCell ref="P5:Q5"/>
  </mergeCells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Q37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100" t="str">
        <f>"Table 2f: Inspection outcomes of Dance and Drama Awards Schemes in colleges inspected " &amp; IF('Table 2f'!C5=Dates1!$B$3, "between " &amp; Dates1!$B$3, IF('Table 2f'!C5 = Dates1!B4, "in " &amp; Dates1!B4, IF('Table 2f'!C5=Dates1!B5, "in " &amp; Dates1!B5, IF('Table 2f'!C5=Dates1!B6, "in " &amp; Dates1!B6, IF('Table 2f'!C5=Dates1!B7, "in " &amp; Dates1!B7)))))  &amp; " (provisional)" &amp;CHAR(185)</f>
        <v>Table 2f: Inspection outcomes of Dance and Drama Awards Schemes in colleges inspected between 1 January 2012 and 31 March 2012 (provisional)¹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4.25" customHeight="1">
      <c r="B3" s="100" t="s">
        <v>179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188" t="s">
        <v>2</v>
      </c>
      <c r="C8" s="188"/>
      <c r="D8" s="188"/>
      <c r="E8" s="188"/>
      <c r="F8" s="188"/>
      <c r="G8" s="188"/>
      <c r="H8" s="96"/>
      <c r="I8" s="140">
        <f t="shared" ref="I8:I30" si="0">J8+L8+N8+P8</f>
        <v>9</v>
      </c>
      <c r="J8" s="38">
        <f>IF($C$5=Dates1!$B$3, DataPack!$B168, IF($C$5=Dates1!$B$4, DataPack!$G168, IF($C$5=Dates1!$B$5, DataPack!$L168, IF($C$5=Dates1!$B$6, DataPack!$Q168))))</f>
        <v>3</v>
      </c>
      <c r="K8" s="138"/>
      <c r="L8" s="38">
        <f>IF($C$5=Dates1!$B$3, DataPack!$C168, IF($C$5=Dates1!$B$4, DataPack!$H168, IF($C$5=Dates1!$B$5, DataPack!$M168, IF($C$5=Dates1!$B$6, DataPack!$R168))))</f>
        <v>6</v>
      </c>
      <c r="M8" s="138"/>
      <c r="N8" s="38">
        <f>IF($C$5=Dates1!$B$3, DataPack!$D168, IF($C$5=Dates1!$B$4, DataPack!$I168, IF($C$5=Dates1!$B$5, DataPack!$N168, IF($C$5=Dates1!$B$6, DataPack!$S168))))</f>
        <v>0</v>
      </c>
      <c r="O8" s="138"/>
      <c r="P8" s="38">
        <f>IF($C$5=Dates1!$B$3, DataPack!$E168, IF($C$5=Dates1!$B$4, DataPack!$J168, IF($C$5=Dates1!$B$5, DataPack!$O168, IF($C$5=Dates1!$B$6, DataPack!$T168))))</f>
        <v>0</v>
      </c>
      <c r="Q8" s="138"/>
    </row>
    <row r="9" spans="2:17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140">
        <f t="shared" si="0"/>
        <v>9</v>
      </c>
      <c r="J9" s="38">
        <f>IF($C$5=Dates1!$B$3, DataPack!$B169, IF($C$5=Dates1!$B$4, DataPack!$G169, IF($C$5=Dates1!$B$5, DataPack!$L169, IF($C$5=Dates1!$B$6, DataPack!$Q169))))</f>
        <v>4</v>
      </c>
      <c r="K9" s="138"/>
      <c r="L9" s="38">
        <f>IF($C$5=Dates1!$B$3, DataPack!$C169, IF($C$5=Dates1!$B$4, DataPack!$H169, IF($C$5=Dates1!$B$5, DataPack!$M169, IF($C$5=Dates1!$B$6, DataPack!$R169))))</f>
        <v>5</v>
      </c>
      <c r="M9" s="138"/>
      <c r="N9" s="38">
        <f>IF($C$5=Dates1!$B$3, DataPack!$D169, IF($C$5=Dates1!$B$4, DataPack!$I169, IF($C$5=Dates1!$B$5, DataPack!$N169, IF($C$5=Dates1!$B$6, DataPack!$S169))))</f>
        <v>0</v>
      </c>
      <c r="O9" s="138"/>
      <c r="P9" s="38">
        <f>IF($C$5=Dates1!$B$3, DataPack!$E169, IF($C$5=Dates1!$B$4, DataPack!$J169, IF($C$5=Dates1!$B$5, DataPack!$O169, IF($C$5=Dates1!$B$6, DataPack!$T169))))</f>
        <v>0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5"/>
      <c r="I10" s="140">
        <f t="shared" si="0"/>
        <v>9</v>
      </c>
      <c r="J10" s="38">
        <f>IF($C$5=Dates1!$B$3, DataPack!$B170, IF($C$5=Dates1!$B$4, DataPack!$G170, IF($C$5=Dates1!$B$5, DataPack!$L170, IF($C$5=Dates1!$B$6, DataPack!$Q170))))</f>
        <v>3</v>
      </c>
      <c r="K10" s="138"/>
      <c r="L10" s="38">
        <f>IF($C$5=Dates1!$B$3, DataPack!$C170, IF($C$5=Dates1!$B$4, DataPack!$H170, IF($C$5=Dates1!$B$5, DataPack!$M170, IF($C$5=Dates1!$B$6, DataPack!$R170))))</f>
        <v>6</v>
      </c>
      <c r="M10" s="138"/>
      <c r="N10" s="38">
        <f>IF($C$5=Dates1!$B$3, DataPack!$D170, IF($C$5=Dates1!$B$4, DataPack!$I170, IF($C$5=Dates1!$B$5, DataPack!$N170, IF($C$5=Dates1!$B$6, DataPack!$S170))))</f>
        <v>0</v>
      </c>
      <c r="O10" s="138"/>
      <c r="P10" s="38">
        <f>IF($C$5=Dates1!$B$3, DataPack!$E170, IF($C$5=Dates1!$B$4, DataPack!$J170, IF($C$5=Dates1!$B$5, DataPack!$O170, IF($C$5=Dates1!$B$6, DataPack!$T170))))</f>
        <v>0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6">
        <f t="shared" si="0"/>
        <v>9</v>
      </c>
      <c r="J11" s="43">
        <f>IF($C$5=Dates1!$B$3, DataPack!$B171, IF($C$5=Dates1!$B$4, DataPack!$G171, IF($C$5=Dates1!$B$5, DataPack!$L171, IF($C$5=Dates1!$B$6, DataPack!$Q171))))</f>
        <v>3</v>
      </c>
      <c r="K11" s="44"/>
      <c r="L11" s="43">
        <f>IF($C$5=Dates1!$B$3, DataPack!$C171, IF($C$5=Dates1!$B$4, DataPack!$H171, IF($C$5=Dates1!$B$5, DataPack!$M171, IF($C$5=Dates1!$B$6, DataPack!$R171))))</f>
        <v>6</v>
      </c>
      <c r="M11" s="44"/>
      <c r="N11" s="43">
        <f>IF($C$5=Dates1!$B$3, DataPack!$D171, IF($C$5=Dates1!$B$4, DataPack!$I171, IF($C$5=Dates1!$B$5, DataPack!$N171, IF($C$5=Dates1!$B$6, DataPack!$S171))))</f>
        <v>0</v>
      </c>
      <c r="O11" s="44"/>
      <c r="P11" s="43">
        <f>IF($C$5=Dates1!$B$3, DataPack!$E171, IF($C$5=Dates1!$B$4, DataPack!$J171, IF($C$5=Dates1!$B$5, DataPack!$O171, IF($C$5=Dates1!$B$6, DataPack!$T171))))</f>
        <v>0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6">
        <f t="shared" si="0"/>
        <v>9</v>
      </c>
      <c r="J12" s="43">
        <f>IF($C$5=Dates1!$B$3, DataPack!$B172, IF($C$5=Dates1!$B$4, DataPack!$G172, IF($C$5=Dates1!$B$5, DataPack!$L172, IF($C$5=Dates1!$B$6, DataPack!$Q172))))</f>
        <v>3</v>
      </c>
      <c r="K12" s="44"/>
      <c r="L12" s="43">
        <f>IF($C$5=Dates1!$B$3, DataPack!$C172, IF($C$5=Dates1!$B$4, DataPack!$H172, IF($C$5=Dates1!$B$5, DataPack!$M172, IF($C$5=Dates1!$B$6, DataPack!$R172))))</f>
        <v>6</v>
      </c>
      <c r="M12" s="44"/>
      <c r="N12" s="43">
        <f>IF($C$5=Dates1!$B$3, DataPack!$D172, IF($C$5=Dates1!$B$4, DataPack!$I172, IF($C$5=Dates1!$B$5, DataPack!$N172, IF($C$5=Dates1!$B$6, DataPack!$S172))))</f>
        <v>0</v>
      </c>
      <c r="O12" s="44"/>
      <c r="P12" s="43">
        <f>IF($C$5=Dates1!$B$3, DataPack!$E172, IF($C$5=Dates1!$B$4, DataPack!$J172, IF($C$5=Dates1!$B$5, DataPack!$O172, IF($C$5=Dates1!$B$6, DataPack!$T172))))</f>
        <v>0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6">
        <f t="shared" si="0"/>
        <v>9</v>
      </c>
      <c r="J13" s="43">
        <f>IF($C$5=Dates1!$B$3, DataPack!$B173, IF($C$5=Dates1!$B$4, DataPack!$G173, IF($C$5=Dates1!$B$5, DataPack!$L173, IF($C$5=Dates1!$B$6, DataPack!$Q173))))</f>
        <v>3</v>
      </c>
      <c r="K13" s="44"/>
      <c r="L13" s="43">
        <f>IF($C$5=Dates1!$B$3, DataPack!$C173, IF($C$5=Dates1!$B$4, DataPack!$H173, IF($C$5=Dates1!$B$5, DataPack!$M173, IF($C$5=Dates1!$B$6, DataPack!$R173))))</f>
        <v>6</v>
      </c>
      <c r="M13" s="44"/>
      <c r="N13" s="43">
        <f>IF($C$5=Dates1!$B$3, DataPack!$D173, IF($C$5=Dates1!$B$4, DataPack!$I173, IF($C$5=Dates1!$B$5, DataPack!$N173, IF($C$5=Dates1!$B$6, DataPack!$S173))))</f>
        <v>0</v>
      </c>
      <c r="O13" s="44"/>
      <c r="P13" s="43">
        <f>IF($C$5=Dates1!$B$3, DataPack!$E173, IF($C$5=Dates1!$B$4, DataPack!$J173, IF($C$5=Dates1!$B$5, DataPack!$O173, IF($C$5=Dates1!$B$6, DataPack!$T173))))</f>
        <v>0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6">
        <f t="shared" si="0"/>
        <v>9</v>
      </c>
      <c r="J14" s="43">
        <f>IF($C$5=Dates1!$B$3, DataPack!$B174, IF($C$5=Dates1!$B$4, DataPack!$G174, IF($C$5=Dates1!$B$5, DataPack!$L174, IF($C$5=Dates1!$B$6, DataPack!$Q174))))</f>
        <v>3</v>
      </c>
      <c r="K14" s="44"/>
      <c r="L14" s="43">
        <f>IF($C$5=Dates1!$B$3, DataPack!$C174, IF($C$5=Dates1!$B$4, DataPack!$H174, IF($C$5=Dates1!$B$5, DataPack!$M174, IF($C$5=Dates1!$B$6, DataPack!$R174))))</f>
        <v>6</v>
      </c>
      <c r="M14" s="44"/>
      <c r="N14" s="43">
        <f>IF($C$5=Dates1!$B$3, DataPack!$D174, IF($C$5=Dates1!$B$4, DataPack!$I174, IF($C$5=Dates1!$B$5, DataPack!$N174, IF($C$5=Dates1!$B$6, DataPack!$S174))))</f>
        <v>0</v>
      </c>
      <c r="O14" s="44"/>
      <c r="P14" s="43">
        <f>IF($C$5=Dates1!$B$3, DataPack!$E174, IF($C$5=Dates1!$B$4, DataPack!$J174, IF($C$5=Dates1!$B$5, DataPack!$O174, IF($C$5=Dates1!$B$6, DataPack!$T174))))</f>
        <v>0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6">
        <f t="shared" si="0"/>
        <v>9</v>
      </c>
      <c r="J15" s="43">
        <f>IF($C$5=Dates1!$B$3, DataPack!$B175, IF($C$5=Dates1!$B$4, DataPack!$G175, IF($C$5=Dates1!$B$5, DataPack!$L175, IF($C$5=Dates1!$B$6, DataPack!$Q175))))</f>
        <v>6</v>
      </c>
      <c r="K15" s="44"/>
      <c r="L15" s="43">
        <f>IF($C$5=Dates1!$B$3, DataPack!$C175, IF($C$5=Dates1!$B$4, DataPack!$H175, IF($C$5=Dates1!$B$5, DataPack!$M175, IF($C$5=Dates1!$B$6, DataPack!$R175))))</f>
        <v>3</v>
      </c>
      <c r="M15" s="44"/>
      <c r="N15" s="43">
        <f>IF($C$5=Dates1!$B$3, DataPack!$D175, IF($C$5=Dates1!$B$4, DataPack!$I175, IF($C$5=Dates1!$B$5, DataPack!$N175, IF($C$5=Dates1!$B$6, DataPack!$S175))))</f>
        <v>0</v>
      </c>
      <c r="O15" s="44"/>
      <c r="P15" s="43">
        <f>IF($C$5=Dates1!$B$3, DataPack!$E175, IF($C$5=Dates1!$B$4, DataPack!$J175, IF($C$5=Dates1!$B$5, DataPack!$O175, IF($C$5=Dates1!$B$6, DataPack!$T175))))</f>
        <v>0</v>
      </c>
      <c r="Q15" s="44"/>
    </row>
    <row r="16" spans="2:17" ht="24" customHeight="1">
      <c r="B16" s="196" t="s">
        <v>139</v>
      </c>
      <c r="C16" s="196"/>
      <c r="D16" s="196"/>
      <c r="E16" s="196"/>
      <c r="F16" s="196"/>
      <c r="G16" s="196"/>
      <c r="H16" s="45"/>
      <c r="I16" s="46">
        <f t="shared" si="0"/>
        <v>9</v>
      </c>
      <c r="J16" s="43">
        <f>IF($C$5=Dates1!$B$3, DataPack!$B176, IF($C$5=Dates1!$B$4, DataPack!$G176, IF($C$5=Dates1!$B$5, DataPack!$L176, IF($C$5=Dates1!$B$6, DataPack!$Q176))))</f>
        <v>1</v>
      </c>
      <c r="K16" s="44"/>
      <c r="L16" s="43">
        <f>IF($C$5=Dates1!$B$3, DataPack!$C176, IF($C$5=Dates1!$B$4, DataPack!$H176, IF($C$5=Dates1!$B$5, DataPack!$M176, IF($C$5=Dates1!$B$6, DataPack!$R176))))</f>
        <v>8</v>
      </c>
      <c r="M16" s="44"/>
      <c r="N16" s="43">
        <f>IF($C$5=Dates1!$B$3, DataPack!$D176, IF($C$5=Dates1!$B$4, DataPack!$I176, IF($C$5=Dates1!$B$5, DataPack!$N176, IF($C$5=Dates1!$B$6, DataPack!$S176))))</f>
        <v>0</v>
      </c>
      <c r="O16" s="44"/>
      <c r="P16" s="43">
        <f>IF($C$5=Dates1!$B$3, DataPack!$E176, IF($C$5=Dates1!$B$4, DataPack!$J176, IF($C$5=Dates1!$B$5, DataPack!$O176, IF($C$5=Dates1!$B$6, DataPack!$T176))))</f>
        <v>0</v>
      </c>
      <c r="Q16" s="44"/>
    </row>
    <row r="17" spans="2:17" ht="24" customHeight="1">
      <c r="B17" s="196" t="s">
        <v>140</v>
      </c>
      <c r="C17" s="196"/>
      <c r="D17" s="196"/>
      <c r="E17" s="196"/>
      <c r="F17" s="196"/>
      <c r="G17" s="196"/>
      <c r="H17" s="45"/>
      <c r="I17" s="46">
        <f t="shared" si="0"/>
        <v>1</v>
      </c>
      <c r="J17" s="43">
        <f>IF($C$5=Dates1!$B$3, DataPack!$B177, IF($C$5=Dates1!$B$4, DataPack!$G177, IF($C$5=Dates1!$B$5, DataPack!$L177, IF($C$5=Dates1!$B$6, DataPack!$Q177))))</f>
        <v>1</v>
      </c>
      <c r="K17" s="44"/>
      <c r="L17" s="43">
        <f>IF($C$5=Dates1!$B$3, DataPack!$C177, IF($C$5=Dates1!$B$4, DataPack!$H177, IF($C$5=Dates1!$B$5, DataPack!$M177, IF($C$5=Dates1!$B$6, DataPack!$R177))))</f>
        <v>0</v>
      </c>
      <c r="M17" s="44"/>
      <c r="N17" s="43">
        <f>IF($C$5=Dates1!$B$3, DataPack!$D177, IF($C$5=Dates1!$B$4, DataPack!$I177, IF($C$5=Dates1!$B$5, DataPack!$N177, IF($C$5=Dates1!$B$6, DataPack!$S177))))</f>
        <v>0</v>
      </c>
      <c r="O17" s="44"/>
      <c r="P17" s="43">
        <f>IF($C$5=Dates1!$B$3, DataPack!$E177, IF($C$5=Dates1!$B$4, DataPack!$J177, IF($C$5=Dates1!$B$5, DataPack!$O177, IF($C$5=Dates1!$B$6, DataPack!$T177))))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140">
        <f t="shared" si="0"/>
        <v>9</v>
      </c>
      <c r="J18" s="38">
        <f>IF($C$5=Dates1!$B$3, DataPack!$B178, IF($C$5=Dates1!$B$4, DataPack!$G178, IF($C$5=Dates1!$B$5, DataPack!$L178, IF($C$5=Dates1!$B$6, DataPack!$Q178))))</f>
        <v>3</v>
      </c>
      <c r="K18" s="138"/>
      <c r="L18" s="38">
        <f>IF($C$5=Dates1!$B$3, DataPack!$C178, IF($C$5=Dates1!$B$4, DataPack!$H178, IF($C$5=Dates1!$B$5, DataPack!$M178, IF($C$5=Dates1!$B$6, DataPack!$R178))))</f>
        <v>6</v>
      </c>
      <c r="M18" s="138"/>
      <c r="N18" s="38">
        <f>IF($C$5=Dates1!$B$3, DataPack!$D178, IF($C$5=Dates1!$B$4, DataPack!$I178, IF($C$5=Dates1!$B$5, DataPack!$N178, IF($C$5=Dates1!$B$6, DataPack!$S178))))</f>
        <v>0</v>
      </c>
      <c r="O18" s="138"/>
      <c r="P18" s="38">
        <f>IF($C$5=Dates1!$B$3, DataPack!$E178, IF($C$5=Dates1!$B$4, DataPack!$J178, IF($C$5=Dates1!$B$5, DataPack!$O178, IF($C$5=Dates1!$B$6, DataPack!$T178))))</f>
        <v>0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6">
        <f t="shared" si="0"/>
        <v>9</v>
      </c>
      <c r="J19" s="43">
        <f>IF($C$5=Dates1!$B$3, DataPack!$B179, IF($C$5=Dates1!$B$4, DataPack!$G179, IF($C$5=Dates1!$B$5, DataPack!$L179, IF($C$5=Dates1!$B$6, DataPack!$Q179))))</f>
        <v>0</v>
      </c>
      <c r="K19" s="44"/>
      <c r="L19" s="43">
        <f>IF($C$5=Dates1!$B$3, DataPack!$C179, IF($C$5=Dates1!$B$4, DataPack!$H179, IF($C$5=Dates1!$B$5, DataPack!$M179, IF($C$5=Dates1!$B$6, DataPack!$R179))))</f>
        <v>9</v>
      </c>
      <c r="M19" s="44"/>
      <c r="N19" s="43">
        <f>IF($C$5=Dates1!$B$3, DataPack!$D179, IF($C$5=Dates1!$B$4, DataPack!$I179, IF($C$5=Dates1!$B$5, DataPack!$N179, IF($C$5=Dates1!$B$6, DataPack!$S179))))</f>
        <v>0</v>
      </c>
      <c r="O19" s="44"/>
      <c r="P19" s="43">
        <f>IF($C$5=Dates1!$B$3, DataPack!$E179, IF($C$5=Dates1!$B$4, DataPack!$J179, IF($C$5=Dates1!$B$5, DataPack!$O179, IF($C$5=Dates1!$B$6, DataPack!$T179))))</f>
        <v>0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6">
        <f t="shared" si="0"/>
        <v>9</v>
      </c>
      <c r="J20" s="43">
        <f>IF($C$5=Dates1!$B$3, DataPack!$B180, IF($C$5=Dates1!$B$4, DataPack!$G180, IF($C$5=Dates1!$B$5, DataPack!$L180, IF($C$5=Dates1!$B$6, DataPack!$Q180))))</f>
        <v>4</v>
      </c>
      <c r="K20" s="44"/>
      <c r="L20" s="43">
        <f>IF($C$5=Dates1!$B$3, DataPack!$C180, IF($C$5=Dates1!$B$4, DataPack!$H180, IF($C$5=Dates1!$B$5, DataPack!$M180, IF($C$5=Dates1!$B$6, DataPack!$R180))))</f>
        <v>5</v>
      </c>
      <c r="M20" s="44"/>
      <c r="N20" s="43">
        <f>IF($C$5=Dates1!$B$3, DataPack!$D180, IF($C$5=Dates1!$B$4, DataPack!$I180, IF($C$5=Dates1!$B$5, DataPack!$N180, IF($C$5=Dates1!$B$6, DataPack!$S180))))</f>
        <v>0</v>
      </c>
      <c r="O20" s="44"/>
      <c r="P20" s="43">
        <f>IF($C$5=Dates1!$B$3, DataPack!$E180, IF($C$5=Dates1!$B$4, DataPack!$J180, IF($C$5=Dates1!$B$5, DataPack!$O180, IF($C$5=Dates1!$B$6, DataPack!$T180))))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6">
        <f t="shared" si="0"/>
        <v>9</v>
      </c>
      <c r="J21" s="43">
        <f>IF($C$5=Dates1!$B$3, DataPack!$B181, IF($C$5=Dates1!$B$4, DataPack!$G181, IF($C$5=Dates1!$B$5, DataPack!$L181, IF($C$5=Dates1!$B$6, DataPack!$Q181))))</f>
        <v>8</v>
      </c>
      <c r="K21" s="44"/>
      <c r="L21" s="43">
        <f>IF($C$5=Dates1!$B$3, DataPack!$C181, IF($C$5=Dates1!$B$4, DataPack!$H181, IF($C$5=Dates1!$B$5, DataPack!$M181, IF($C$5=Dates1!$B$6, DataPack!$R181))))</f>
        <v>1</v>
      </c>
      <c r="M21" s="44"/>
      <c r="N21" s="43">
        <f>IF($C$5=Dates1!$B$3, DataPack!$D181, IF($C$5=Dates1!$B$4, DataPack!$I181, IF($C$5=Dates1!$B$5, DataPack!$N181, IF($C$5=Dates1!$B$6, DataPack!$S181))))</f>
        <v>0</v>
      </c>
      <c r="O21" s="44"/>
      <c r="P21" s="43">
        <f>IF($C$5=Dates1!$B$3, DataPack!$E181, IF($C$5=Dates1!$B$4, DataPack!$J181, IF($C$5=Dates1!$B$5, DataPack!$O181, IF($C$5=Dates1!$B$6, DataPack!$T181))))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6">
        <f t="shared" si="0"/>
        <v>9</v>
      </c>
      <c r="J22" s="43">
        <f>IF($C$5=Dates1!$B$3, DataPack!$B182, IF($C$5=Dates1!$B$4, DataPack!$G182, IF($C$5=Dates1!$B$5, DataPack!$L182, IF($C$5=Dates1!$B$6, DataPack!$Q182))))</f>
        <v>7</v>
      </c>
      <c r="K22" s="44"/>
      <c r="L22" s="43">
        <f>IF($C$5=Dates1!$B$3, DataPack!$C182, IF($C$5=Dates1!$B$4, DataPack!$H182, IF($C$5=Dates1!$B$5, DataPack!$M182, IF($C$5=Dates1!$B$6, DataPack!$R182))))</f>
        <v>2</v>
      </c>
      <c r="M22" s="44"/>
      <c r="N22" s="43">
        <f>IF($C$5=Dates1!$B$3, DataPack!$D182, IF($C$5=Dates1!$B$4, DataPack!$I182, IF($C$5=Dates1!$B$5, DataPack!$N182, IF($C$5=Dates1!$B$6, DataPack!$S182))))</f>
        <v>0</v>
      </c>
      <c r="O22" s="44"/>
      <c r="P22" s="43">
        <f>IF($C$5=Dates1!$B$3, DataPack!$E182, IF($C$5=Dates1!$B$4, DataPack!$J182, IF($C$5=Dates1!$B$5, DataPack!$O182, IF($C$5=Dates1!$B$6, DataPack!$T182))))</f>
        <v>0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140">
        <f t="shared" si="0"/>
        <v>9</v>
      </c>
      <c r="J23" s="38">
        <f>IF($C$5=Dates1!$B$3, DataPack!$B183, IF($C$5=Dates1!$B$4, DataPack!$G183, IF($C$5=Dates1!$B$5, DataPack!$L183, IF($C$5=Dates1!$B$6, DataPack!$Q183))))</f>
        <v>3</v>
      </c>
      <c r="K23" s="138"/>
      <c r="L23" s="38">
        <f>IF($C$5=Dates1!$B$3, DataPack!$C183, IF($C$5=Dates1!$B$4, DataPack!$H183, IF($C$5=Dates1!$B$5, DataPack!$M183, IF($C$5=Dates1!$B$6, DataPack!$R183))))</f>
        <v>6</v>
      </c>
      <c r="M23" s="138"/>
      <c r="N23" s="38">
        <f>IF($C$5=Dates1!$B$3, DataPack!$D183, IF($C$5=Dates1!$B$4, DataPack!$I183, IF($C$5=Dates1!$B$5, DataPack!$N183, IF($C$5=Dates1!$B$6, DataPack!$S183))))</f>
        <v>0</v>
      </c>
      <c r="O23" s="138"/>
      <c r="P23" s="38">
        <f>IF($C$5=Dates1!$B$3, DataPack!$E183, IF($C$5=Dates1!$B$4, DataPack!$J183, IF($C$5=Dates1!$B$5, DataPack!$O183, IF($C$5=Dates1!$B$6, DataPack!$T183))))</f>
        <v>0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6">
        <f t="shared" si="0"/>
        <v>9</v>
      </c>
      <c r="J24" s="43">
        <f>IF($C$5=Dates1!$B$3, DataPack!$B184, IF($C$5=Dates1!$B$4, DataPack!$G184, IF($C$5=Dates1!$B$5, DataPack!$L184, IF($C$5=Dates1!$B$6, DataPack!$Q184))))</f>
        <v>4</v>
      </c>
      <c r="K24" s="44"/>
      <c r="L24" s="43">
        <f>IF($C$5=Dates1!$B$3, DataPack!$C184, IF($C$5=Dates1!$B$4, DataPack!$H184, IF($C$5=Dates1!$B$5, DataPack!$M184, IF($C$5=Dates1!$B$6, DataPack!$R184))))</f>
        <v>5</v>
      </c>
      <c r="M24" s="44"/>
      <c r="N24" s="43">
        <f>IF($C$5=Dates1!$B$3, DataPack!$D184, IF($C$5=Dates1!$B$4, DataPack!$I184, IF($C$5=Dates1!$B$5, DataPack!$N184, IF($C$5=Dates1!$B$6, DataPack!$S184))))</f>
        <v>0</v>
      </c>
      <c r="O24" s="44"/>
      <c r="P24" s="43">
        <f>IF($C$5=Dates1!$B$3, DataPack!$E184, IF($C$5=Dates1!$B$4, DataPack!$J184, IF($C$5=Dates1!$B$5, DataPack!$O184, IF($C$5=Dates1!$B$6, DataPack!$T184))))</f>
        <v>0</v>
      </c>
      <c r="Q24" s="44"/>
    </row>
    <row r="25" spans="2:17" ht="24" customHeight="1">
      <c r="B25" s="196" t="s">
        <v>141</v>
      </c>
      <c r="C25" s="196"/>
      <c r="D25" s="196"/>
      <c r="E25" s="196"/>
      <c r="F25" s="196"/>
      <c r="G25" s="196"/>
      <c r="H25" s="45"/>
      <c r="I25" s="46">
        <f t="shared" si="0"/>
        <v>4</v>
      </c>
      <c r="J25" s="43">
        <f>IF($C$5=Dates1!$B$3, DataPack!$B185, IF($C$5=Dates1!$B$4, DataPack!$G185, IF($C$5=Dates1!$B$5, DataPack!$L185, IF($C$5=Dates1!$B$6, DataPack!$Q185))))</f>
        <v>3</v>
      </c>
      <c r="K25" s="44"/>
      <c r="L25" s="43">
        <f>IF($C$5=Dates1!$B$3, DataPack!$C185, IF($C$5=Dates1!$B$4, DataPack!$H185, IF($C$5=Dates1!$B$5, DataPack!$M185, IF($C$5=Dates1!$B$6, DataPack!$R185))))</f>
        <v>1</v>
      </c>
      <c r="M25" s="44"/>
      <c r="N25" s="43">
        <f>IF($C$5=Dates1!$B$3, DataPack!$D185, IF($C$5=Dates1!$B$4, DataPack!$I185, IF($C$5=Dates1!$B$5, DataPack!$N185, IF($C$5=Dates1!$B$6, DataPack!$S185))))</f>
        <v>0</v>
      </c>
      <c r="O25" s="44"/>
      <c r="P25" s="43">
        <f>IF($C$5=Dates1!$B$3, DataPack!$E185, IF($C$5=Dates1!$B$4, DataPack!$J185, IF($C$5=Dates1!$B$5, DataPack!$O185, IF($C$5=Dates1!$B$6, DataPack!$T185))))</f>
        <v>0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6">
        <f t="shared" si="0"/>
        <v>9</v>
      </c>
      <c r="J26" s="43">
        <f>IF($C$5=Dates1!$B$3, DataPack!$B186, IF($C$5=Dates1!$B$4, DataPack!$G186, IF($C$5=Dates1!$B$5, DataPack!$L186, IF($C$5=Dates1!$B$6, DataPack!$Q186))))</f>
        <v>1</v>
      </c>
      <c r="K26" s="44"/>
      <c r="L26" s="43">
        <f>IF($C$5=Dates1!$B$3, DataPack!$C186, IF($C$5=Dates1!$B$4, DataPack!$H186, IF($C$5=Dates1!$B$5, DataPack!$M186, IF($C$5=Dates1!$B$6, DataPack!$R186))))</f>
        <v>8</v>
      </c>
      <c r="M26" s="44"/>
      <c r="N26" s="43">
        <f>IF($C$5=Dates1!$B$3, DataPack!$D186, IF($C$5=Dates1!$B$4, DataPack!$I186, IF($C$5=Dates1!$B$5, DataPack!$N186, IF($C$5=Dates1!$B$6, DataPack!$S186))))</f>
        <v>0</v>
      </c>
      <c r="O26" s="44"/>
      <c r="P26" s="43">
        <f>IF($C$5=Dates1!$B$3, DataPack!$E186, IF($C$5=Dates1!$B$4, DataPack!$J186, IF($C$5=Dates1!$B$5, DataPack!$O186, IF($C$5=Dates1!$B$6, DataPack!$T186))))</f>
        <v>0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6">
        <f t="shared" si="0"/>
        <v>9</v>
      </c>
      <c r="J27" s="43">
        <f>IF($C$5=Dates1!$B$3, DataPack!$B187, IF($C$5=Dates1!$B$4, DataPack!$G187, IF($C$5=Dates1!$B$5, DataPack!$L187, IF($C$5=Dates1!$B$6, DataPack!$Q187))))</f>
        <v>1</v>
      </c>
      <c r="K27" s="44"/>
      <c r="L27" s="43">
        <f>IF($C$5=Dates1!$B$3, DataPack!$C187, IF($C$5=Dates1!$B$4, DataPack!$H187, IF($C$5=Dates1!$B$5, DataPack!$M187, IF($C$5=Dates1!$B$6, DataPack!$R187))))</f>
        <v>8</v>
      </c>
      <c r="M27" s="44"/>
      <c r="N27" s="43">
        <f>IF($C$5=Dates1!$B$3, DataPack!$D187, IF($C$5=Dates1!$B$4, DataPack!$I187, IF($C$5=Dates1!$B$5, DataPack!$N187, IF($C$5=Dates1!$B$6, DataPack!$S187))))</f>
        <v>0</v>
      </c>
      <c r="O27" s="44"/>
      <c r="P27" s="43">
        <f>IF($C$5=Dates1!$B$3, DataPack!$E187, IF($C$5=Dates1!$B$4, DataPack!$J187, IF($C$5=Dates1!$B$5, DataPack!$O187, IF($C$5=Dates1!$B$6, DataPack!$T187))))</f>
        <v>0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6">
        <f t="shared" si="0"/>
        <v>9</v>
      </c>
      <c r="J28" s="43">
        <f>IF($C$5=Dates1!$B$3, DataPack!$B188, IF($C$5=Dates1!$B$4, DataPack!$G188, IF($C$5=Dates1!$B$5, DataPack!$L188, IF($C$5=Dates1!$B$6, DataPack!$Q188))))</f>
        <v>3</v>
      </c>
      <c r="K28" s="44"/>
      <c r="L28" s="43">
        <f>IF($C$5=Dates1!$B$3, DataPack!$C188, IF($C$5=Dates1!$B$4, DataPack!$H188, IF($C$5=Dates1!$B$5, DataPack!$M188, IF($C$5=Dates1!$B$6, DataPack!$R188))))</f>
        <v>6</v>
      </c>
      <c r="M28" s="44"/>
      <c r="N28" s="43">
        <f>IF($C$5=Dates1!$B$3, DataPack!$D188, IF($C$5=Dates1!$B$4, DataPack!$I188, IF($C$5=Dates1!$B$5, DataPack!$N188, IF($C$5=Dates1!$B$6, DataPack!$S188))))</f>
        <v>0</v>
      </c>
      <c r="O28" s="44"/>
      <c r="P28" s="43">
        <f>IF($C$5=Dates1!$B$3, DataPack!$E188, IF($C$5=Dates1!$B$4, DataPack!$J188, IF($C$5=Dates1!$B$5, DataPack!$O188, IF($C$5=Dates1!$B$6, DataPack!$T188))))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6">
        <f t="shared" si="0"/>
        <v>9</v>
      </c>
      <c r="J29" s="43">
        <f>IF($C$5=Dates1!$B$3, DataPack!$B189, IF($C$5=Dates1!$B$4, DataPack!$G189, IF($C$5=Dates1!$B$5, DataPack!$L189, IF($C$5=Dates1!$B$6, DataPack!$Q189))))</f>
        <v>1</v>
      </c>
      <c r="K29" s="44"/>
      <c r="L29" s="43">
        <f>IF($C$5=Dates1!$B$3, DataPack!$C189, IF($C$5=Dates1!$B$4, DataPack!$H189, IF($C$5=Dates1!$B$5, DataPack!$M189, IF($C$5=Dates1!$B$6, DataPack!$R189))))</f>
        <v>8</v>
      </c>
      <c r="M29" s="44"/>
      <c r="N29" s="43">
        <f>IF($C$5=Dates1!$B$3, DataPack!$D189, IF($C$5=Dates1!$B$4, DataPack!$I189, IF($C$5=Dates1!$B$5, DataPack!$N189, IF($C$5=Dates1!$B$6, DataPack!$S189))))</f>
        <v>0</v>
      </c>
      <c r="O29" s="44"/>
      <c r="P29" s="43">
        <f>IF($C$5=Dates1!$B$3, DataPack!$E189, IF($C$5=Dates1!$B$4, DataPack!$J189, IF($C$5=Dates1!$B$5, DataPack!$O189, IF($C$5=Dates1!$B$6, DataPack!$T189))))</f>
        <v>0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9</v>
      </c>
      <c r="J30" s="47">
        <f>IF($C$5=Dates1!$B$3, DataPack!$B190, IF($C$5=Dates1!$B$4, DataPack!$G190, IF($C$5=Dates1!$B$5, DataPack!$L190, IF($C$5=Dates1!$B$6, DataPack!$Q190))))</f>
        <v>4</v>
      </c>
      <c r="K30" s="48"/>
      <c r="L30" s="47">
        <f>IF($C$5=Dates1!$B$3, DataPack!$C190, IF($C$5=Dates1!$B$4, DataPack!$H190, IF($C$5=Dates1!$B$5, DataPack!$M190, IF($C$5=Dates1!$B$6, DataPack!$R190))))</f>
        <v>5</v>
      </c>
      <c r="M30" s="48"/>
      <c r="N30" s="47">
        <f>IF($C$5=Dates1!$B$3, DataPack!$D190, IF($C$5=Dates1!$B$4, DataPack!$I190, IF($C$5=Dates1!$B$5, DataPack!$N190, IF($C$5=Dates1!$B$6, DataPack!$S190))))</f>
        <v>0</v>
      </c>
      <c r="O30" s="48"/>
      <c r="P30" s="47">
        <f>IF($C$5=Dates1!$B$3, DataPack!$E190, IF($C$5=Dates1!$B$4, DataPack!$J190, IF($C$5=Dates1!$B$5, DataPack!$O190, IF($C$5=Dates1!$B$6, DataPack!$T190))))</f>
        <v>0</v>
      </c>
      <c r="Q30" s="48"/>
    </row>
    <row r="31" spans="2:17" ht="15" customHeight="1">
      <c r="M31" s="177" t="s">
        <v>92</v>
      </c>
      <c r="N31" s="177"/>
      <c r="O31" s="177"/>
      <c r="P31" s="177"/>
      <c r="Q31" s="199"/>
    </row>
    <row r="32" spans="2:17">
      <c r="B32" s="33" t="s">
        <v>214</v>
      </c>
    </row>
    <row r="33" spans="2:2">
      <c r="B33" s="33" t="s">
        <v>142</v>
      </c>
    </row>
    <row r="34" spans="2:2">
      <c r="B34" s="33"/>
    </row>
    <row r="36" spans="2:2">
      <c r="B36" s="33"/>
    </row>
    <row r="37" spans="2:2">
      <c r="B37" s="67"/>
    </row>
  </sheetData>
  <sheetProtection sheet="1"/>
  <mergeCells count="30">
    <mergeCell ref="B26:G26"/>
    <mergeCell ref="B27:G27"/>
    <mergeCell ref="B28:G28"/>
    <mergeCell ref="B29:G29"/>
    <mergeCell ref="B30:G30"/>
    <mergeCell ref="M31:Q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C5:G5"/>
    <mergeCell ref="I5:I6"/>
    <mergeCell ref="J5:K5"/>
    <mergeCell ref="L5:M5"/>
    <mergeCell ref="N5:O5"/>
    <mergeCell ref="P5:Q5"/>
  </mergeCells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9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100" t="str">
        <f>"Table 2g: Inspection outcomes of independent learning providers inspected " &amp; IF('Table 2g'!C5=Dates1!$B$3, "between " &amp; Dates1!$B$3, IF('Table 2g'!C5 = Dates1!B4, "in " &amp; Dates1!B4, IF('Table 2g'!C5=Dates1!B5, "in " &amp; Dates1!B5, IF('Table 2g'!C5=Dates1!B6, "in " &amp; Dates1!B6, IF('Table 2g'!C5=Dates1!B7, "in " &amp; Dates1!B7)))))  &amp; " (provisional)"&amp;CHAR(185)&amp;" "&amp;CHAR(178)</f>
        <v>Table 2g: Inspection outcomes of independent learning providers inspected between 1 January 2012 and 31 March 2012 (provisional)¹ ²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4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188" t="s">
        <v>2</v>
      </c>
      <c r="C8" s="188"/>
      <c r="D8" s="188"/>
      <c r="E8" s="188"/>
      <c r="F8" s="188"/>
      <c r="G8" s="188"/>
      <c r="H8" s="96"/>
      <c r="I8" s="140">
        <f t="shared" ref="I8:I30" si="0">J8+L8+N8+P8</f>
        <v>29</v>
      </c>
      <c r="J8" s="38">
        <f>IF($C$5=Dates1!$B$3, DataPack!$B194, IF($C$5=Dates1!$B$4, DataPack!$G194, IF($C$5=Dates1!$B$5, DataPack!$L194, IF($C$5=Dates1!$B$6, DataPack!$Q194))))</f>
        <v>3</v>
      </c>
      <c r="K8" s="138"/>
      <c r="L8" s="38">
        <f>IF($C$5=Dates1!$B$3, DataPack!$C194, IF($C$5=Dates1!$B$4, DataPack!$H194, IF($C$5=Dates1!$B$5, DataPack!$M194, IF($C$5=Dates1!$B$6, DataPack!$R194))))</f>
        <v>12</v>
      </c>
      <c r="M8" s="138"/>
      <c r="N8" s="38">
        <f>IF($C$5=Dates1!$B$3, DataPack!$D194, IF($C$5=Dates1!$B$4, DataPack!$I194, IF($C$5=Dates1!$B$5, DataPack!$N194, IF($C$5=Dates1!$B$6, DataPack!$S194))))</f>
        <v>12</v>
      </c>
      <c r="O8" s="138"/>
      <c r="P8" s="38">
        <f>IF($C$5=Dates1!$B$3, DataPack!$E194, IF($C$5=Dates1!$B$4, DataPack!$J194, IF($C$5=Dates1!$B$5, DataPack!$O194, IF($C$5=Dates1!$B$6, DataPack!$T194))))</f>
        <v>2</v>
      </c>
      <c r="Q8" s="138"/>
    </row>
    <row r="9" spans="2:17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140">
        <f t="shared" si="0"/>
        <v>28</v>
      </c>
      <c r="J9" s="38">
        <f>IF($C$5=Dates1!$B$3, DataPack!$B195, IF($C$5=Dates1!$B$4, DataPack!$G195, IF($C$5=Dates1!$B$5, DataPack!$L195, IF($C$5=Dates1!$B$6, DataPack!$Q195))))</f>
        <v>3</v>
      </c>
      <c r="K9" s="138"/>
      <c r="L9" s="38">
        <f>IF($C$5=Dates1!$B$3, DataPack!$C195, IF($C$5=Dates1!$B$4, DataPack!$H195, IF($C$5=Dates1!$B$5, DataPack!$M195, IF($C$5=Dates1!$B$6, DataPack!$R195))))</f>
        <v>10</v>
      </c>
      <c r="M9" s="138"/>
      <c r="N9" s="38">
        <f>IF($C$5=Dates1!$B$3, DataPack!$D195, IF($C$5=Dates1!$B$4, DataPack!$I195, IF($C$5=Dates1!$B$5, DataPack!$N195, IF($C$5=Dates1!$B$6, DataPack!$S195))))</f>
        <v>14</v>
      </c>
      <c r="O9" s="138"/>
      <c r="P9" s="38">
        <f>IF($C$5=Dates1!$B$3, DataPack!$E195, IF($C$5=Dates1!$B$4, DataPack!$J195, IF($C$5=Dates1!$B$5, DataPack!$O195, IF($C$5=Dates1!$B$6, DataPack!$T195))))</f>
        <v>1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5"/>
      <c r="I10" s="140">
        <f t="shared" si="0"/>
        <v>29</v>
      </c>
      <c r="J10" s="38">
        <f>IF($C$5=Dates1!$B$3, DataPack!$B196, IF($C$5=Dates1!$B$4, DataPack!$G196, IF($C$5=Dates1!$B$5, DataPack!$L196, IF($C$5=Dates1!$B$6, DataPack!$Q196))))</f>
        <v>4</v>
      </c>
      <c r="K10" s="138"/>
      <c r="L10" s="38">
        <f>IF($C$5=Dates1!$B$3, DataPack!$C196, IF($C$5=Dates1!$B$4, DataPack!$H196, IF($C$5=Dates1!$B$5, DataPack!$M196, IF($C$5=Dates1!$B$6, DataPack!$R196))))</f>
        <v>12</v>
      </c>
      <c r="M10" s="138"/>
      <c r="N10" s="38">
        <f>IF($C$5=Dates1!$B$3, DataPack!$D196, IF($C$5=Dates1!$B$4, DataPack!$I196, IF($C$5=Dates1!$B$5, DataPack!$N196, IF($C$5=Dates1!$B$6, DataPack!$S196))))</f>
        <v>11</v>
      </c>
      <c r="O10" s="138"/>
      <c r="P10" s="38">
        <f>IF($C$5=Dates1!$B$3, DataPack!$E196, IF($C$5=Dates1!$B$4, DataPack!$J196, IF($C$5=Dates1!$B$5, DataPack!$O196, IF($C$5=Dates1!$B$6, DataPack!$T196))))</f>
        <v>2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6">
        <f t="shared" si="0"/>
        <v>28</v>
      </c>
      <c r="J11" s="43">
        <f>IF($C$5=Dates1!$B$3, DataPack!$B197, IF($C$5=Dates1!$B$4, DataPack!$G197, IF($C$5=Dates1!$B$5, DataPack!$L197, IF($C$5=Dates1!$B$6, DataPack!$Q197))))</f>
        <v>4</v>
      </c>
      <c r="K11" s="44"/>
      <c r="L11" s="43">
        <f>IF($C$5=Dates1!$B$3, DataPack!$C197, IF($C$5=Dates1!$B$4, DataPack!$H197, IF($C$5=Dates1!$B$5, DataPack!$M197, IF($C$5=Dates1!$B$6, DataPack!$R197))))</f>
        <v>11</v>
      </c>
      <c r="M11" s="44"/>
      <c r="N11" s="43">
        <f>IF($C$5=Dates1!$B$3, DataPack!$D197, IF($C$5=Dates1!$B$4, DataPack!$I197, IF($C$5=Dates1!$B$5, DataPack!$N197, IF($C$5=Dates1!$B$6, DataPack!$S197))))</f>
        <v>12</v>
      </c>
      <c r="O11" s="44"/>
      <c r="P11" s="43">
        <f>IF($C$5=Dates1!$B$3, DataPack!$E197, IF($C$5=Dates1!$B$4, DataPack!$J197, IF($C$5=Dates1!$B$5, DataPack!$O197, IF($C$5=Dates1!$B$6, DataPack!$T197))))</f>
        <v>1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6">
        <f t="shared" si="0"/>
        <v>28</v>
      </c>
      <c r="J12" s="43">
        <f>IF($C$5=Dates1!$B$3, DataPack!$B198, IF($C$5=Dates1!$B$4, DataPack!$G198, IF($C$5=Dates1!$B$5, DataPack!$L198, IF($C$5=Dates1!$B$6, DataPack!$Q198))))</f>
        <v>5</v>
      </c>
      <c r="K12" s="44"/>
      <c r="L12" s="43">
        <f>IF($C$5=Dates1!$B$3, DataPack!$C198, IF($C$5=Dates1!$B$4, DataPack!$H198, IF($C$5=Dates1!$B$5, DataPack!$M198, IF($C$5=Dates1!$B$6, DataPack!$R198))))</f>
        <v>9</v>
      </c>
      <c r="M12" s="44"/>
      <c r="N12" s="43">
        <f>IF($C$5=Dates1!$B$3, DataPack!$D198, IF($C$5=Dates1!$B$4, DataPack!$I198, IF($C$5=Dates1!$B$5, DataPack!$N198, IF($C$5=Dates1!$B$6, DataPack!$S198))))</f>
        <v>12</v>
      </c>
      <c r="O12" s="44"/>
      <c r="P12" s="43">
        <f>IF($C$5=Dates1!$B$3, DataPack!$E198, IF($C$5=Dates1!$B$4, DataPack!$J198, IF($C$5=Dates1!$B$5, DataPack!$O198, IF($C$5=Dates1!$B$6, DataPack!$T198))))</f>
        <v>2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6">
        <f t="shared" si="0"/>
        <v>28</v>
      </c>
      <c r="J13" s="43">
        <f>IF($C$5=Dates1!$B$3, DataPack!$B199, IF($C$5=Dates1!$B$4, DataPack!$G199, IF($C$5=Dates1!$B$5, DataPack!$L199, IF($C$5=Dates1!$B$6, DataPack!$Q199))))</f>
        <v>4</v>
      </c>
      <c r="K13" s="44"/>
      <c r="L13" s="43">
        <f>IF($C$5=Dates1!$B$3, DataPack!$C199, IF($C$5=Dates1!$B$4, DataPack!$H199, IF($C$5=Dates1!$B$5, DataPack!$M199, IF($C$5=Dates1!$B$6, DataPack!$R199))))</f>
        <v>12</v>
      </c>
      <c r="M13" s="44"/>
      <c r="N13" s="43">
        <f>IF($C$5=Dates1!$B$3, DataPack!$D199, IF($C$5=Dates1!$B$4, DataPack!$I199, IF($C$5=Dates1!$B$5, DataPack!$N199, IF($C$5=Dates1!$B$6, DataPack!$S199))))</f>
        <v>11</v>
      </c>
      <c r="O13" s="44"/>
      <c r="P13" s="43">
        <f>IF($C$5=Dates1!$B$3, DataPack!$E199, IF($C$5=Dates1!$B$4, DataPack!$J199, IF($C$5=Dates1!$B$5, DataPack!$O199, IF($C$5=Dates1!$B$6, DataPack!$T199))))</f>
        <v>1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6">
        <f t="shared" si="0"/>
        <v>28</v>
      </c>
      <c r="J14" s="43">
        <f>IF($C$5=Dates1!$B$3, DataPack!$B200, IF($C$5=Dates1!$B$4, DataPack!$G200, IF($C$5=Dates1!$B$5, DataPack!$L200, IF($C$5=Dates1!$B$6, DataPack!$Q200))))</f>
        <v>6</v>
      </c>
      <c r="K14" s="44"/>
      <c r="L14" s="43">
        <f>IF($C$5=Dates1!$B$3, DataPack!$C200, IF($C$5=Dates1!$B$4, DataPack!$H200, IF($C$5=Dates1!$B$5, DataPack!$M200, IF($C$5=Dates1!$B$6, DataPack!$R200))))</f>
        <v>16</v>
      </c>
      <c r="M14" s="44"/>
      <c r="N14" s="43">
        <f>IF($C$5=Dates1!$B$3, DataPack!$D200, IF($C$5=Dates1!$B$4, DataPack!$I200, IF($C$5=Dates1!$B$5, DataPack!$N200, IF($C$5=Dates1!$B$6, DataPack!$S200))))</f>
        <v>6</v>
      </c>
      <c r="O14" s="44"/>
      <c r="P14" s="43">
        <f>IF($C$5=Dates1!$B$3, DataPack!$E200, IF($C$5=Dates1!$B$4, DataPack!$J200, IF($C$5=Dates1!$B$5, DataPack!$O200, IF($C$5=Dates1!$B$6, DataPack!$T200))))</f>
        <v>0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6">
        <f t="shared" si="0"/>
        <v>28</v>
      </c>
      <c r="J15" s="43">
        <f>IF($C$5=Dates1!$B$3, DataPack!$B201, IF($C$5=Dates1!$B$4, DataPack!$G201, IF($C$5=Dates1!$B$5, DataPack!$L201, IF($C$5=Dates1!$B$6, DataPack!$Q201))))</f>
        <v>6</v>
      </c>
      <c r="K15" s="44"/>
      <c r="L15" s="43">
        <f>IF($C$5=Dates1!$B$3, DataPack!$C201, IF($C$5=Dates1!$B$4, DataPack!$H201, IF($C$5=Dates1!$B$5, DataPack!$M201, IF($C$5=Dates1!$B$6, DataPack!$R201))))</f>
        <v>17</v>
      </c>
      <c r="M15" s="44"/>
      <c r="N15" s="43">
        <f>IF($C$5=Dates1!$B$3, DataPack!$D201, IF($C$5=Dates1!$B$4, DataPack!$I201, IF($C$5=Dates1!$B$5, DataPack!$N201, IF($C$5=Dates1!$B$6, DataPack!$S201))))</f>
        <v>5</v>
      </c>
      <c r="O15" s="44"/>
      <c r="P15" s="43">
        <f>IF($C$5=Dates1!$B$3, DataPack!$E201, IF($C$5=Dates1!$B$4, DataPack!$J201, IF($C$5=Dates1!$B$5, DataPack!$O201, IF($C$5=Dates1!$B$6, DataPack!$T201))))</f>
        <v>0</v>
      </c>
      <c r="Q15" s="44"/>
    </row>
    <row r="16" spans="2:17" ht="24" customHeight="1">
      <c r="B16" s="196" t="s">
        <v>123</v>
      </c>
      <c r="C16" s="196"/>
      <c r="D16" s="196"/>
      <c r="E16" s="196"/>
      <c r="F16" s="196"/>
      <c r="G16" s="196"/>
      <c r="H16" s="45"/>
      <c r="I16" s="46">
        <f t="shared" si="0"/>
        <v>11</v>
      </c>
      <c r="J16" s="43">
        <f>IF($C$5=Dates1!$B$3, DataPack!$B202, IF($C$5=Dates1!$B$4, DataPack!$G202, IF($C$5=Dates1!$B$5, DataPack!$L202, IF($C$5=Dates1!$B$6, DataPack!$Q202))))</f>
        <v>3</v>
      </c>
      <c r="K16" s="44"/>
      <c r="L16" s="43">
        <f>IF($C$5=Dates1!$B$3, DataPack!$C202, IF($C$5=Dates1!$B$4, DataPack!$H202, IF($C$5=Dates1!$B$5, DataPack!$M202, IF($C$5=Dates1!$B$6, DataPack!$R202))))</f>
        <v>4</v>
      </c>
      <c r="M16" s="44"/>
      <c r="N16" s="43">
        <f>IF($C$5=Dates1!$B$3, DataPack!$D202, IF($C$5=Dates1!$B$4, DataPack!$I202, IF($C$5=Dates1!$B$5, DataPack!$N202, IF($C$5=Dates1!$B$6, DataPack!$S202))))</f>
        <v>4</v>
      </c>
      <c r="O16" s="44"/>
      <c r="P16" s="43">
        <f>IF($C$5=Dates1!$B$3, DataPack!$E202, IF($C$5=Dates1!$B$4, DataPack!$J202, IF($C$5=Dates1!$B$5, DataPack!$O202, IF($C$5=Dates1!$B$6, DataPack!$T202))))</f>
        <v>0</v>
      </c>
      <c r="Q16" s="44"/>
    </row>
    <row r="17" spans="2:17" ht="24" customHeight="1">
      <c r="B17" s="196" t="s">
        <v>124</v>
      </c>
      <c r="C17" s="196"/>
      <c r="D17" s="196"/>
      <c r="E17" s="196"/>
      <c r="F17" s="196"/>
      <c r="G17" s="196"/>
      <c r="H17" s="45"/>
      <c r="I17" s="46">
        <f t="shared" si="0"/>
        <v>10</v>
      </c>
      <c r="J17" s="43">
        <f>IF($C$5=Dates1!$B$3, DataPack!$B203, IF($C$5=Dates1!$B$4, DataPack!$G203, IF($C$5=Dates1!$B$5, DataPack!$L203, IF($C$5=Dates1!$B$6, DataPack!$Q203))))</f>
        <v>0</v>
      </c>
      <c r="K17" s="44"/>
      <c r="L17" s="43">
        <f>IF($C$5=Dates1!$B$3, DataPack!$C203, IF($C$5=Dates1!$B$4, DataPack!$H203, IF($C$5=Dates1!$B$5, DataPack!$M203, IF($C$5=Dates1!$B$6, DataPack!$R203))))</f>
        <v>8</v>
      </c>
      <c r="M17" s="44"/>
      <c r="N17" s="43">
        <f>IF($C$5=Dates1!$B$3, DataPack!$D203, IF($C$5=Dates1!$B$4, DataPack!$I203, IF($C$5=Dates1!$B$5, DataPack!$N203, IF($C$5=Dates1!$B$6, DataPack!$S203))))</f>
        <v>2</v>
      </c>
      <c r="O17" s="44"/>
      <c r="P17" s="43">
        <f>IF($C$5=Dates1!$B$3, DataPack!$E203, IF($C$5=Dates1!$B$4, DataPack!$J203, IF($C$5=Dates1!$B$5, DataPack!$O203, IF($C$5=Dates1!$B$6, DataPack!$T203))))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140">
        <f t="shared" si="0"/>
        <v>28</v>
      </c>
      <c r="J18" s="38">
        <f>IF($C$5=Dates1!$B$3, DataPack!$B204, IF($C$5=Dates1!$B$4, DataPack!$G204, IF($C$5=Dates1!$B$5, DataPack!$L204, IF($C$5=Dates1!$B$6, DataPack!$Q204))))</f>
        <v>3</v>
      </c>
      <c r="K18" s="138"/>
      <c r="L18" s="38">
        <f>IF($C$5=Dates1!$B$3, DataPack!$C204, IF($C$5=Dates1!$B$4, DataPack!$H204, IF($C$5=Dates1!$B$5, DataPack!$M204, IF($C$5=Dates1!$B$6, DataPack!$R204))))</f>
        <v>12</v>
      </c>
      <c r="M18" s="138"/>
      <c r="N18" s="38">
        <f>IF($C$5=Dates1!$B$3, DataPack!$D204, IF($C$5=Dates1!$B$4, DataPack!$I204, IF($C$5=Dates1!$B$5, DataPack!$N204, IF($C$5=Dates1!$B$6, DataPack!$S204))))</f>
        <v>13</v>
      </c>
      <c r="O18" s="138"/>
      <c r="P18" s="38">
        <f>IF($C$5=Dates1!$B$3, DataPack!$E204, IF($C$5=Dates1!$B$4, DataPack!$J204, IF($C$5=Dates1!$B$5, DataPack!$O204, IF($C$5=Dates1!$B$6, DataPack!$T204))))</f>
        <v>0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6">
        <f t="shared" si="0"/>
        <v>29</v>
      </c>
      <c r="J19" s="43">
        <f>IF($C$5=Dates1!$B$3, DataPack!$B205, IF($C$5=Dates1!$B$4, DataPack!$G205, IF($C$5=Dates1!$B$5, DataPack!$L205, IF($C$5=Dates1!$B$6, DataPack!$Q205))))</f>
        <v>3</v>
      </c>
      <c r="K19" s="44"/>
      <c r="L19" s="43">
        <f>IF($C$5=Dates1!$B$3, DataPack!$C205, IF($C$5=Dates1!$B$4, DataPack!$H205, IF($C$5=Dates1!$B$5, DataPack!$M205, IF($C$5=Dates1!$B$6, DataPack!$R205))))</f>
        <v>12</v>
      </c>
      <c r="M19" s="44"/>
      <c r="N19" s="43">
        <f>IF($C$5=Dates1!$B$3, DataPack!$D205, IF($C$5=Dates1!$B$4, DataPack!$I205, IF($C$5=Dates1!$B$5, DataPack!$N205, IF($C$5=Dates1!$B$6, DataPack!$S205))))</f>
        <v>13</v>
      </c>
      <c r="O19" s="44"/>
      <c r="P19" s="43">
        <f>IF($C$5=Dates1!$B$3, DataPack!$E205, IF($C$5=Dates1!$B$4, DataPack!$J205, IF($C$5=Dates1!$B$5, DataPack!$O205, IF($C$5=Dates1!$B$6, DataPack!$T205))))</f>
        <v>1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6">
        <f t="shared" si="0"/>
        <v>28</v>
      </c>
      <c r="J20" s="43">
        <f>IF($C$5=Dates1!$B$3, DataPack!$B206, IF($C$5=Dates1!$B$4, DataPack!$G206, IF($C$5=Dates1!$B$5, DataPack!$L206, IF($C$5=Dates1!$B$6, DataPack!$Q206))))</f>
        <v>7</v>
      </c>
      <c r="K20" s="44"/>
      <c r="L20" s="43">
        <f>IF($C$5=Dates1!$B$3, DataPack!$C206, IF($C$5=Dates1!$B$4, DataPack!$H206, IF($C$5=Dates1!$B$5, DataPack!$M206, IF($C$5=Dates1!$B$6, DataPack!$R206))))</f>
        <v>12</v>
      </c>
      <c r="M20" s="44"/>
      <c r="N20" s="43">
        <f>IF($C$5=Dates1!$B$3, DataPack!$D206, IF($C$5=Dates1!$B$4, DataPack!$I206, IF($C$5=Dates1!$B$5, DataPack!$N206, IF($C$5=Dates1!$B$6, DataPack!$S206))))</f>
        <v>9</v>
      </c>
      <c r="O20" s="44"/>
      <c r="P20" s="43">
        <f>IF($C$5=Dates1!$B$3, DataPack!$E206, IF($C$5=Dates1!$B$4, DataPack!$J206, IF($C$5=Dates1!$B$5, DataPack!$O206, IF($C$5=Dates1!$B$6, DataPack!$T206))))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6">
        <f t="shared" si="0"/>
        <v>28</v>
      </c>
      <c r="J21" s="43">
        <f>IF($C$5=Dates1!$B$3, DataPack!$B207, IF($C$5=Dates1!$B$4, DataPack!$G207, IF($C$5=Dates1!$B$5, DataPack!$L207, IF($C$5=Dates1!$B$6, DataPack!$Q207))))</f>
        <v>5</v>
      </c>
      <c r="K21" s="44"/>
      <c r="L21" s="43">
        <f>IF($C$5=Dates1!$B$3, DataPack!$C207, IF($C$5=Dates1!$B$4, DataPack!$H207, IF($C$5=Dates1!$B$5, DataPack!$M207, IF($C$5=Dates1!$B$6, DataPack!$R207))))</f>
        <v>16</v>
      </c>
      <c r="M21" s="44"/>
      <c r="N21" s="43">
        <f>IF($C$5=Dates1!$B$3, DataPack!$D207, IF($C$5=Dates1!$B$4, DataPack!$I207, IF($C$5=Dates1!$B$5, DataPack!$N207, IF($C$5=Dates1!$B$6, DataPack!$S207))))</f>
        <v>7</v>
      </c>
      <c r="O21" s="44"/>
      <c r="P21" s="43">
        <f>IF($C$5=Dates1!$B$3, DataPack!$E207, IF($C$5=Dates1!$B$4, DataPack!$J207, IF($C$5=Dates1!$B$5, DataPack!$O207, IF($C$5=Dates1!$B$6, DataPack!$T207))))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6">
        <f t="shared" si="0"/>
        <v>28</v>
      </c>
      <c r="J22" s="43">
        <f>IF($C$5=Dates1!$B$3, DataPack!$B208, IF($C$5=Dates1!$B$4, DataPack!$G208, IF($C$5=Dates1!$B$5, DataPack!$L208, IF($C$5=Dates1!$B$6, DataPack!$Q208))))</f>
        <v>5</v>
      </c>
      <c r="K22" s="44"/>
      <c r="L22" s="43">
        <f>IF($C$5=Dates1!$B$3, DataPack!$C208, IF($C$5=Dates1!$B$4, DataPack!$H208, IF($C$5=Dates1!$B$5, DataPack!$M208, IF($C$5=Dates1!$B$6, DataPack!$R208))))</f>
        <v>17</v>
      </c>
      <c r="M22" s="44"/>
      <c r="N22" s="43">
        <f>IF($C$5=Dates1!$B$3, DataPack!$D208, IF($C$5=Dates1!$B$4, DataPack!$I208, IF($C$5=Dates1!$B$5, DataPack!$N208, IF($C$5=Dates1!$B$6, DataPack!$S208))))</f>
        <v>6</v>
      </c>
      <c r="O22" s="44"/>
      <c r="P22" s="43">
        <f>IF($C$5=Dates1!$B$3, DataPack!$E208, IF($C$5=Dates1!$B$4, DataPack!$J208, IF($C$5=Dates1!$B$5, DataPack!$O208, IF($C$5=Dates1!$B$6, DataPack!$T208))))</f>
        <v>0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140">
        <f t="shared" si="0"/>
        <v>29</v>
      </c>
      <c r="J23" s="38">
        <f>IF($C$5=Dates1!$B$3, DataPack!$B209, IF($C$5=Dates1!$B$4, DataPack!$G209, IF($C$5=Dates1!$B$5, DataPack!$L209, IF($C$5=Dates1!$B$6, DataPack!$Q209))))</f>
        <v>3</v>
      </c>
      <c r="K23" s="138"/>
      <c r="L23" s="38">
        <f>IF($C$5=Dates1!$B$3, DataPack!$C209, IF($C$5=Dates1!$B$4, DataPack!$H209, IF($C$5=Dates1!$B$5, DataPack!$M209, IF($C$5=Dates1!$B$6, DataPack!$R209))))</f>
        <v>12</v>
      </c>
      <c r="M23" s="138"/>
      <c r="N23" s="38">
        <f>IF($C$5=Dates1!$B$3, DataPack!$D209, IF($C$5=Dates1!$B$4, DataPack!$I209, IF($C$5=Dates1!$B$5, DataPack!$N209, IF($C$5=Dates1!$B$6, DataPack!$S209))))</f>
        <v>12</v>
      </c>
      <c r="O23" s="138"/>
      <c r="P23" s="38">
        <f>IF($C$5=Dates1!$B$3, DataPack!$E209, IF($C$5=Dates1!$B$4, DataPack!$J209, IF($C$5=Dates1!$B$5, DataPack!$O209, IF($C$5=Dates1!$B$6, DataPack!$T209))))</f>
        <v>2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6">
        <f t="shared" si="0"/>
        <v>28</v>
      </c>
      <c r="J24" s="43">
        <f>IF($C$5=Dates1!$B$3, DataPack!$B210, IF($C$5=Dates1!$B$4, DataPack!$G210, IF($C$5=Dates1!$B$5, DataPack!$L210, IF($C$5=Dates1!$B$6, DataPack!$Q210))))</f>
        <v>5</v>
      </c>
      <c r="K24" s="44"/>
      <c r="L24" s="43">
        <f>IF($C$5=Dates1!$B$3, DataPack!$C210, IF($C$5=Dates1!$B$4, DataPack!$H210, IF($C$5=Dates1!$B$5, DataPack!$M210, IF($C$5=Dates1!$B$6, DataPack!$R210))))</f>
        <v>13</v>
      </c>
      <c r="M24" s="44"/>
      <c r="N24" s="43">
        <f>IF($C$5=Dates1!$B$3, DataPack!$D210, IF($C$5=Dates1!$B$4, DataPack!$I210, IF($C$5=Dates1!$B$5, DataPack!$N210, IF($C$5=Dates1!$B$6, DataPack!$S210))))</f>
        <v>9</v>
      </c>
      <c r="O24" s="44"/>
      <c r="P24" s="43">
        <f>IF($C$5=Dates1!$B$3, DataPack!$E210, IF($C$5=Dates1!$B$4, DataPack!$J210, IF($C$5=Dates1!$B$5, DataPack!$O210, IF($C$5=Dates1!$B$6, DataPack!$T210))))</f>
        <v>1</v>
      </c>
      <c r="Q24" s="44"/>
    </row>
    <row r="25" spans="2:17" ht="24" customHeight="1">
      <c r="B25" s="196" t="s">
        <v>130</v>
      </c>
      <c r="C25" s="196"/>
      <c r="D25" s="196"/>
      <c r="E25" s="196"/>
      <c r="F25" s="196"/>
      <c r="G25" s="196"/>
      <c r="H25" s="45"/>
      <c r="I25" s="46">
        <f t="shared" si="0"/>
        <v>8</v>
      </c>
      <c r="J25" s="43">
        <f>IF($C$5=Dates1!$B$3, DataPack!$B211, IF($C$5=Dates1!$B$4, DataPack!$G211, IF($C$5=Dates1!$B$5, DataPack!$L211, IF($C$5=Dates1!$B$6, DataPack!$Q211))))</f>
        <v>1</v>
      </c>
      <c r="K25" s="44"/>
      <c r="L25" s="43">
        <f>IF($C$5=Dates1!$B$3, DataPack!$C211, IF($C$5=Dates1!$B$4, DataPack!$H211, IF($C$5=Dates1!$B$5, DataPack!$M211, IF($C$5=Dates1!$B$6, DataPack!$R211))))</f>
        <v>4</v>
      </c>
      <c r="M25" s="44"/>
      <c r="N25" s="43">
        <f>IF($C$5=Dates1!$B$3, DataPack!$D211, IF($C$5=Dates1!$B$4, DataPack!$I211, IF($C$5=Dates1!$B$5, DataPack!$N211, IF($C$5=Dates1!$B$6, DataPack!$S211))))</f>
        <v>3</v>
      </c>
      <c r="O25" s="44"/>
      <c r="P25" s="43">
        <f>IF($C$5=Dates1!$B$3, DataPack!$E211, IF($C$5=Dates1!$B$4, DataPack!$J211, IF($C$5=Dates1!$B$5, DataPack!$O211, IF($C$5=Dates1!$B$6, DataPack!$T211))))</f>
        <v>0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6">
        <f t="shared" si="0"/>
        <v>28</v>
      </c>
      <c r="J26" s="43">
        <f>IF($C$5=Dates1!$B$3, DataPack!$B212, IF($C$5=Dates1!$B$4, DataPack!$G212, IF($C$5=Dates1!$B$5, DataPack!$L212, IF($C$5=Dates1!$B$6, DataPack!$Q212))))</f>
        <v>4</v>
      </c>
      <c r="K26" s="44"/>
      <c r="L26" s="43">
        <f>IF($C$5=Dates1!$B$3, DataPack!$C212, IF($C$5=Dates1!$B$4, DataPack!$H212, IF($C$5=Dates1!$B$5, DataPack!$M212, IF($C$5=Dates1!$B$6, DataPack!$R212))))</f>
        <v>13</v>
      </c>
      <c r="M26" s="44"/>
      <c r="N26" s="43">
        <f>IF($C$5=Dates1!$B$3, DataPack!$D212, IF($C$5=Dates1!$B$4, DataPack!$I212, IF($C$5=Dates1!$B$5, DataPack!$N212, IF($C$5=Dates1!$B$6, DataPack!$S212))))</f>
        <v>11</v>
      </c>
      <c r="O26" s="44"/>
      <c r="P26" s="43">
        <f>IF($C$5=Dates1!$B$3, DataPack!$E212, IF($C$5=Dates1!$B$4, DataPack!$J212, IF($C$5=Dates1!$B$5, DataPack!$O212, IF($C$5=Dates1!$B$6, DataPack!$T212))))</f>
        <v>0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6">
        <f t="shared" si="0"/>
        <v>28</v>
      </c>
      <c r="J27" s="43">
        <f>IF($C$5=Dates1!$B$3, DataPack!$B213, IF($C$5=Dates1!$B$4, DataPack!$G213, IF($C$5=Dates1!$B$5, DataPack!$L213, IF($C$5=Dates1!$B$6, DataPack!$Q213))))</f>
        <v>0</v>
      </c>
      <c r="K27" s="44"/>
      <c r="L27" s="43">
        <f>IF($C$5=Dates1!$B$3, DataPack!$C213, IF($C$5=Dates1!$B$4, DataPack!$H213, IF($C$5=Dates1!$B$5, DataPack!$M213, IF($C$5=Dates1!$B$6, DataPack!$R213))))</f>
        <v>13</v>
      </c>
      <c r="M27" s="44"/>
      <c r="N27" s="43">
        <f>IF($C$5=Dates1!$B$3, DataPack!$D213, IF($C$5=Dates1!$B$4, DataPack!$I213, IF($C$5=Dates1!$B$5, DataPack!$N213, IF($C$5=Dates1!$B$6, DataPack!$S213))))</f>
        <v>15</v>
      </c>
      <c r="O27" s="44"/>
      <c r="P27" s="43">
        <f>IF($C$5=Dates1!$B$3, DataPack!$E213, IF($C$5=Dates1!$B$4, DataPack!$J213, IF($C$5=Dates1!$B$5, DataPack!$O213, IF($C$5=Dates1!$B$6, DataPack!$T213))))</f>
        <v>0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6">
        <f t="shared" si="0"/>
        <v>28</v>
      </c>
      <c r="J28" s="43">
        <f>IF($C$5=Dates1!$B$3, DataPack!$B214, IF($C$5=Dates1!$B$4, DataPack!$G214, IF($C$5=Dates1!$B$5, DataPack!$L214, IF($C$5=Dates1!$B$6, DataPack!$Q214))))</f>
        <v>3</v>
      </c>
      <c r="K28" s="44"/>
      <c r="L28" s="43">
        <f>IF($C$5=Dates1!$B$3, DataPack!$C214, IF($C$5=Dates1!$B$4, DataPack!$H214, IF($C$5=Dates1!$B$5, DataPack!$M214, IF($C$5=Dates1!$B$6, DataPack!$R214))))</f>
        <v>13</v>
      </c>
      <c r="M28" s="44"/>
      <c r="N28" s="43">
        <f>IF($C$5=Dates1!$B$3, DataPack!$D214, IF($C$5=Dates1!$B$4, DataPack!$I214, IF($C$5=Dates1!$B$5, DataPack!$N214, IF($C$5=Dates1!$B$6, DataPack!$S214))))</f>
        <v>12</v>
      </c>
      <c r="O28" s="44"/>
      <c r="P28" s="43">
        <f>IF($C$5=Dates1!$B$3, DataPack!$E214, IF($C$5=Dates1!$B$4, DataPack!$J214, IF($C$5=Dates1!$B$5, DataPack!$O214, IF($C$5=Dates1!$B$6, DataPack!$T214))))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6">
        <f t="shared" si="0"/>
        <v>28</v>
      </c>
      <c r="J29" s="43">
        <f>IF($C$5=Dates1!$B$3, DataPack!$B215, IF($C$5=Dates1!$B$4, DataPack!$G215, IF($C$5=Dates1!$B$5, DataPack!$L215, IF($C$5=Dates1!$B$6, DataPack!$Q215))))</f>
        <v>3</v>
      </c>
      <c r="K29" s="44"/>
      <c r="L29" s="43">
        <f>IF($C$5=Dates1!$B$3, DataPack!$C215, IF($C$5=Dates1!$B$4, DataPack!$H215, IF($C$5=Dates1!$B$5, DataPack!$M215, IF($C$5=Dates1!$B$6, DataPack!$R215))))</f>
        <v>4</v>
      </c>
      <c r="M29" s="44"/>
      <c r="N29" s="43">
        <f>IF($C$5=Dates1!$B$3, DataPack!$D215, IF($C$5=Dates1!$B$4, DataPack!$I215, IF($C$5=Dates1!$B$5, DataPack!$N215, IF($C$5=Dates1!$B$6, DataPack!$S215))))</f>
        <v>20</v>
      </c>
      <c r="O29" s="44"/>
      <c r="P29" s="43">
        <f>IF($C$5=Dates1!$B$3, DataPack!$E215, IF($C$5=Dates1!$B$4, DataPack!$J215, IF($C$5=Dates1!$B$5, DataPack!$O215, IF($C$5=Dates1!$B$6, DataPack!$T215))))</f>
        <v>1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28</v>
      </c>
      <c r="J30" s="47">
        <f>IF($C$5=Dates1!$B$3, DataPack!$B216, IF($C$5=Dates1!$B$4, DataPack!$G216, IF($C$5=Dates1!$B$5, DataPack!$L216, IF($C$5=Dates1!$B$6, DataPack!$Q216))))</f>
        <v>5</v>
      </c>
      <c r="K30" s="48"/>
      <c r="L30" s="47">
        <f>IF($C$5=Dates1!$B$3, DataPack!$C216, IF($C$5=Dates1!$B$4, DataPack!$H216, IF($C$5=Dates1!$B$5, DataPack!$M216, IF($C$5=Dates1!$B$6, DataPack!$R216))))</f>
        <v>14</v>
      </c>
      <c r="M30" s="48"/>
      <c r="N30" s="47">
        <f>IF($C$5=Dates1!$B$3, DataPack!$D216, IF($C$5=Dates1!$B$4, DataPack!$I216, IF($C$5=Dates1!$B$5, DataPack!$N216, IF($C$5=Dates1!$B$6, DataPack!$S216))))</f>
        <v>8</v>
      </c>
      <c r="O30" s="48"/>
      <c r="P30" s="47">
        <f>IF($C$5=Dates1!$B$3, DataPack!$E216, IF($C$5=Dates1!$B$4, DataPack!$J216, IF($C$5=Dates1!$B$5, DataPack!$O216, IF($C$5=Dates1!$B$6, DataPack!$T216))))</f>
        <v>1</v>
      </c>
      <c r="Q30" s="48"/>
    </row>
    <row r="31" spans="2:17" ht="15" customHeight="1">
      <c r="M31" s="177" t="s">
        <v>92</v>
      </c>
      <c r="N31" s="177"/>
      <c r="O31" s="177"/>
      <c r="P31" s="177"/>
      <c r="Q31" s="177"/>
    </row>
    <row r="32" spans="2:17">
      <c r="B32" s="33" t="s">
        <v>251</v>
      </c>
    </row>
    <row r="33" spans="2:2">
      <c r="B33" s="33" t="s">
        <v>207</v>
      </c>
    </row>
    <row r="34" spans="2:2">
      <c r="B34" s="33" t="s">
        <v>136</v>
      </c>
    </row>
    <row r="36" spans="2:2">
      <c r="B36" s="67"/>
    </row>
  </sheetData>
  <sheetProtection sheet="1"/>
  <mergeCells count="30">
    <mergeCell ref="B27:G27"/>
    <mergeCell ref="B23:G23"/>
    <mergeCell ref="B26:G26"/>
    <mergeCell ref="B25:G25"/>
    <mergeCell ref="B30:G30"/>
    <mergeCell ref="B29:G29"/>
    <mergeCell ref="M31:Q31"/>
    <mergeCell ref="J5:K5"/>
    <mergeCell ref="L5:M5"/>
    <mergeCell ref="N5:O5"/>
    <mergeCell ref="P5:Q5"/>
    <mergeCell ref="B28:G28"/>
    <mergeCell ref="B21:G21"/>
    <mergeCell ref="B20:G20"/>
    <mergeCell ref="B19:G19"/>
    <mergeCell ref="B18:G18"/>
    <mergeCell ref="B22:G22"/>
    <mergeCell ref="B24:G24"/>
    <mergeCell ref="B17:G17"/>
    <mergeCell ref="B12:G12"/>
    <mergeCell ref="B13:G13"/>
    <mergeCell ref="B14:G14"/>
    <mergeCell ref="B15:G15"/>
    <mergeCell ref="B16:G16"/>
    <mergeCell ref="I5:I6"/>
    <mergeCell ref="C5:G5"/>
    <mergeCell ref="B9:G9"/>
    <mergeCell ref="B10:G10"/>
    <mergeCell ref="B11:G11"/>
    <mergeCell ref="B8:G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100" t="str">
        <f>"Table 2h: Inspection outcomes of adult and community learning providers inspected "&amp;IF('Table 2h'!C5=Dates1!$B$3,"between "&amp;Dates1!$B$3,IF('Table 2h'!C5=Dates1!B4,"in "&amp;Dates1!B4,IF('Table 2h'!C5=Dates1!B5,"in "&amp;Dates1!B5,IF('Table 2h'!C5=Dates1!B6,"in "&amp;Dates1!B6,IF('Table 2h'!C5=Dates1!B7,"in "&amp;Dates1!B7)))))&amp;" (provisional)"&amp;CHAR(185)&amp;" "</f>
        <v xml:space="preserve">Table 2h: Inspection outcomes of adult and community learning providers inspected between 1 January 2012 and 31 March 2012 (provisional)¹ 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4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188" t="s">
        <v>2</v>
      </c>
      <c r="C8" s="188"/>
      <c r="D8" s="188"/>
      <c r="E8" s="188"/>
      <c r="F8" s="188"/>
      <c r="G8" s="188"/>
      <c r="H8" s="96"/>
      <c r="I8" s="140">
        <f t="shared" ref="I8:I30" si="0">J8+L8+N8+P8</f>
        <v>17</v>
      </c>
      <c r="J8" s="38">
        <f>IF($C$5=Dates1!$B$3, DataPack!$B220, IF($C$5=Dates1!$B$4, DataPack!$G220, IF($C$5=Dates1!$B$5, DataPack!$L220, IF($C$5=Dates1!$B$6, DataPack!$Q220))))</f>
        <v>0</v>
      </c>
      <c r="K8" s="138"/>
      <c r="L8" s="38">
        <f>IF($C$5=Dates1!$B$3, DataPack!$C220, IF($C$5=Dates1!$B$4, DataPack!$H220, IF($C$5=Dates1!$B$5, DataPack!$M220, IF($C$5=Dates1!$B$6, DataPack!$R220))))</f>
        <v>10</v>
      </c>
      <c r="M8" s="138"/>
      <c r="N8" s="38">
        <f>IF($C$5=Dates1!$B$3, DataPack!$D220, IF($C$5=Dates1!$B$4, DataPack!$I220, IF($C$5=Dates1!$B$5, DataPack!$N220, IF($C$5=Dates1!$B$6, DataPack!$S220))))</f>
        <v>6</v>
      </c>
      <c r="O8" s="138"/>
      <c r="P8" s="38">
        <f>IF($C$5=Dates1!$B$3, DataPack!$E220, IF($C$5=Dates1!$B$4, DataPack!$J220, IF($C$5=Dates1!$B$5, DataPack!$O220, IF($C$5=Dates1!$B$6, DataPack!$T220))))</f>
        <v>1</v>
      </c>
      <c r="Q8" s="138"/>
    </row>
    <row r="9" spans="2:17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140">
        <f t="shared" si="0"/>
        <v>16</v>
      </c>
      <c r="J9" s="38">
        <f>IF($C$5=Dates1!$B$3, DataPack!$B221, IF($C$5=Dates1!$B$4, DataPack!$G221, IF($C$5=Dates1!$B$5, DataPack!$L221, IF($C$5=Dates1!$B$6, DataPack!$Q221))))</f>
        <v>0</v>
      </c>
      <c r="K9" s="138"/>
      <c r="L9" s="38">
        <f>IF($C$5=Dates1!$B$3, DataPack!$C221, IF($C$5=Dates1!$B$4, DataPack!$H221, IF($C$5=Dates1!$B$5, DataPack!$M221, IF($C$5=Dates1!$B$6, DataPack!$R221))))</f>
        <v>10</v>
      </c>
      <c r="M9" s="138"/>
      <c r="N9" s="38">
        <f>IF($C$5=Dates1!$B$3, DataPack!$D221, IF($C$5=Dates1!$B$4, DataPack!$I221, IF($C$5=Dates1!$B$5, DataPack!$N221, IF($C$5=Dates1!$B$6, DataPack!$S221))))</f>
        <v>4</v>
      </c>
      <c r="O9" s="138"/>
      <c r="P9" s="38">
        <f>IF($C$5=Dates1!$B$3, DataPack!$E221, IF($C$5=Dates1!$B$4, DataPack!$J221, IF($C$5=Dates1!$B$5, DataPack!$O221, IF($C$5=Dates1!$B$6, DataPack!$T221))))</f>
        <v>2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5"/>
      <c r="I10" s="140">
        <f t="shared" si="0"/>
        <v>17</v>
      </c>
      <c r="J10" s="38">
        <f>IF($C$5=Dates1!$B$3, DataPack!$B222, IF($C$5=Dates1!$B$4, DataPack!$G222, IF($C$5=Dates1!$B$5, DataPack!$L222, IF($C$5=Dates1!$B$6, DataPack!$Q222))))</f>
        <v>0</v>
      </c>
      <c r="K10" s="138"/>
      <c r="L10" s="38">
        <f>IF($C$5=Dates1!$B$3, DataPack!$C222, IF($C$5=Dates1!$B$4, DataPack!$H222, IF($C$5=Dates1!$B$5, DataPack!$M222, IF($C$5=Dates1!$B$6, DataPack!$R222))))</f>
        <v>11</v>
      </c>
      <c r="M10" s="138"/>
      <c r="N10" s="38">
        <f>IF($C$5=Dates1!$B$3, DataPack!$D222, IF($C$5=Dates1!$B$4, DataPack!$I222, IF($C$5=Dates1!$B$5, DataPack!$N222, IF($C$5=Dates1!$B$6, DataPack!$S222))))</f>
        <v>5</v>
      </c>
      <c r="O10" s="138"/>
      <c r="P10" s="38">
        <f>IF($C$5=Dates1!$B$3, DataPack!$E222, IF($C$5=Dates1!$B$4, DataPack!$J222, IF($C$5=Dates1!$B$5, DataPack!$O222, IF($C$5=Dates1!$B$6, DataPack!$T222))))</f>
        <v>1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6">
        <f t="shared" si="0"/>
        <v>16</v>
      </c>
      <c r="J11" s="43">
        <f>IF($C$5=Dates1!$B$3, DataPack!$B223, IF($C$5=Dates1!$B$4, DataPack!$G223, IF($C$5=Dates1!$B$5, DataPack!$L223, IF($C$5=Dates1!$B$6, DataPack!$Q223))))</f>
        <v>0</v>
      </c>
      <c r="K11" s="44"/>
      <c r="L11" s="43">
        <f>IF($C$5=Dates1!$B$3, DataPack!$C223, IF($C$5=Dates1!$B$4, DataPack!$H223, IF($C$5=Dates1!$B$5, DataPack!$M223, IF($C$5=Dates1!$B$6, DataPack!$R223))))</f>
        <v>11</v>
      </c>
      <c r="M11" s="44"/>
      <c r="N11" s="43">
        <f>IF($C$5=Dates1!$B$3, DataPack!$D223, IF($C$5=Dates1!$B$4, DataPack!$I223, IF($C$5=Dates1!$B$5, DataPack!$N223, IF($C$5=Dates1!$B$6, DataPack!$S223))))</f>
        <v>4</v>
      </c>
      <c r="O11" s="44"/>
      <c r="P11" s="43">
        <f>IF($C$5=Dates1!$B$3, DataPack!$E223, IF($C$5=Dates1!$B$4, DataPack!$J223, IF($C$5=Dates1!$B$5, DataPack!$O223, IF($C$5=Dates1!$B$6, DataPack!$T223))))</f>
        <v>1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6">
        <f t="shared" si="0"/>
        <v>16</v>
      </c>
      <c r="J12" s="43">
        <f>IF($C$5=Dates1!$B$3, DataPack!$B224, IF($C$5=Dates1!$B$4, DataPack!$G224, IF($C$5=Dates1!$B$5, DataPack!$L224, IF($C$5=Dates1!$B$6, DataPack!$Q224))))</f>
        <v>0</v>
      </c>
      <c r="K12" s="44"/>
      <c r="L12" s="43">
        <f>IF($C$5=Dates1!$B$3, DataPack!$C224, IF($C$5=Dates1!$B$4, DataPack!$H224, IF($C$5=Dates1!$B$5, DataPack!$M224, IF($C$5=Dates1!$B$6, DataPack!$R224))))</f>
        <v>7</v>
      </c>
      <c r="M12" s="44"/>
      <c r="N12" s="43">
        <f>IF($C$5=Dates1!$B$3, DataPack!$D224, IF($C$5=Dates1!$B$4, DataPack!$I224, IF($C$5=Dates1!$B$5, DataPack!$N224, IF($C$5=Dates1!$B$6, DataPack!$S224))))</f>
        <v>8</v>
      </c>
      <c r="O12" s="44"/>
      <c r="P12" s="43">
        <f>IF($C$5=Dates1!$B$3, DataPack!$E224, IF($C$5=Dates1!$B$4, DataPack!$J224, IF($C$5=Dates1!$B$5, DataPack!$O224, IF($C$5=Dates1!$B$6, DataPack!$T224))))</f>
        <v>1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6">
        <f t="shared" si="0"/>
        <v>16</v>
      </c>
      <c r="J13" s="43">
        <f>IF($C$5=Dates1!$B$3, DataPack!$B225, IF($C$5=Dates1!$B$4, DataPack!$G225, IF($C$5=Dates1!$B$5, DataPack!$L225, IF($C$5=Dates1!$B$6, DataPack!$Q225))))</f>
        <v>1</v>
      </c>
      <c r="K13" s="44"/>
      <c r="L13" s="43">
        <f>IF($C$5=Dates1!$B$3, DataPack!$C225, IF($C$5=Dates1!$B$4, DataPack!$H225, IF($C$5=Dates1!$B$5, DataPack!$M225, IF($C$5=Dates1!$B$6, DataPack!$R225))))</f>
        <v>11</v>
      </c>
      <c r="M13" s="44"/>
      <c r="N13" s="43">
        <f>IF($C$5=Dates1!$B$3, DataPack!$D225, IF($C$5=Dates1!$B$4, DataPack!$I225, IF($C$5=Dates1!$B$5, DataPack!$N225, IF($C$5=Dates1!$B$6, DataPack!$S225))))</f>
        <v>2</v>
      </c>
      <c r="O13" s="44"/>
      <c r="P13" s="43">
        <f>IF($C$5=Dates1!$B$3, DataPack!$E225, IF($C$5=Dates1!$B$4, DataPack!$J225, IF($C$5=Dates1!$B$5, DataPack!$O225, IF($C$5=Dates1!$B$6, DataPack!$T225))))</f>
        <v>2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6">
        <f t="shared" si="0"/>
        <v>16</v>
      </c>
      <c r="J14" s="43">
        <f>IF($C$5=Dates1!$B$3, DataPack!$B226, IF($C$5=Dates1!$B$4, DataPack!$G226, IF($C$5=Dates1!$B$5, DataPack!$L226, IF($C$5=Dates1!$B$6, DataPack!$Q226))))</f>
        <v>0</v>
      </c>
      <c r="K14" s="44"/>
      <c r="L14" s="43">
        <f>IF($C$5=Dates1!$B$3, DataPack!$C226, IF($C$5=Dates1!$B$4, DataPack!$H226, IF($C$5=Dates1!$B$5, DataPack!$M226, IF($C$5=Dates1!$B$6, DataPack!$R226))))</f>
        <v>13</v>
      </c>
      <c r="M14" s="44"/>
      <c r="N14" s="43">
        <f>IF($C$5=Dates1!$B$3, DataPack!$D226, IF($C$5=Dates1!$B$4, DataPack!$I226, IF($C$5=Dates1!$B$5, DataPack!$N226, IF($C$5=Dates1!$B$6, DataPack!$S226))))</f>
        <v>2</v>
      </c>
      <c r="O14" s="44"/>
      <c r="P14" s="43">
        <f>IF($C$5=Dates1!$B$3, DataPack!$E226, IF($C$5=Dates1!$B$4, DataPack!$J226, IF($C$5=Dates1!$B$5, DataPack!$O226, IF($C$5=Dates1!$B$6, DataPack!$T226))))</f>
        <v>1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6">
        <f t="shared" si="0"/>
        <v>16</v>
      </c>
      <c r="J15" s="43">
        <f>IF($C$5=Dates1!$B$3, DataPack!$B227, IF($C$5=Dates1!$B$4, DataPack!$G227, IF($C$5=Dates1!$B$5, DataPack!$L227, IF($C$5=Dates1!$B$6, DataPack!$Q227))))</f>
        <v>1</v>
      </c>
      <c r="K15" s="44"/>
      <c r="L15" s="43">
        <f>IF($C$5=Dates1!$B$3, DataPack!$C227, IF($C$5=Dates1!$B$4, DataPack!$H227, IF($C$5=Dates1!$B$5, DataPack!$M227, IF($C$5=Dates1!$B$6, DataPack!$R227))))</f>
        <v>12</v>
      </c>
      <c r="M15" s="44"/>
      <c r="N15" s="43">
        <f>IF($C$5=Dates1!$B$3, DataPack!$D227, IF($C$5=Dates1!$B$4, DataPack!$I227, IF($C$5=Dates1!$B$5, DataPack!$N227, IF($C$5=Dates1!$B$6, DataPack!$S227))))</f>
        <v>3</v>
      </c>
      <c r="O15" s="44"/>
      <c r="P15" s="43">
        <f>IF($C$5=Dates1!$B$3, DataPack!$E227, IF($C$5=Dates1!$B$4, DataPack!$J227, IF($C$5=Dates1!$B$5, DataPack!$O227, IF($C$5=Dates1!$B$6, DataPack!$T227))))</f>
        <v>0</v>
      </c>
      <c r="Q15" s="44"/>
    </row>
    <row r="16" spans="2:17" ht="24" customHeight="1">
      <c r="B16" s="196" t="s">
        <v>139</v>
      </c>
      <c r="C16" s="196"/>
      <c r="D16" s="196"/>
      <c r="E16" s="196"/>
      <c r="F16" s="196"/>
      <c r="G16" s="196"/>
      <c r="H16" s="45"/>
      <c r="I16" s="46">
        <f t="shared" si="0"/>
        <v>10</v>
      </c>
      <c r="J16" s="43">
        <f>IF($C$5=Dates1!$B$3, DataPack!$B228, IF($C$5=Dates1!$B$4, DataPack!$G228, IF($C$5=Dates1!$B$5, DataPack!$L228, IF($C$5=Dates1!$B$6, DataPack!$Q228))))</f>
        <v>1</v>
      </c>
      <c r="K16" s="44"/>
      <c r="L16" s="43">
        <f>IF($C$5=Dates1!$B$3, DataPack!$C228, IF($C$5=Dates1!$B$4, DataPack!$H228, IF($C$5=Dates1!$B$5, DataPack!$M228, IF($C$5=Dates1!$B$6, DataPack!$R228))))</f>
        <v>5</v>
      </c>
      <c r="M16" s="44"/>
      <c r="N16" s="43">
        <f>IF($C$5=Dates1!$B$3, DataPack!$D228, IF($C$5=Dates1!$B$4, DataPack!$I228, IF($C$5=Dates1!$B$5, DataPack!$N228, IF($C$5=Dates1!$B$6, DataPack!$S228))))</f>
        <v>4</v>
      </c>
      <c r="O16" s="44"/>
      <c r="P16" s="43">
        <f>IF($C$5=Dates1!$B$3, DataPack!$E228, IF($C$5=Dates1!$B$4, DataPack!$J228, IF($C$5=Dates1!$B$5, DataPack!$O228, IF($C$5=Dates1!$B$6, DataPack!$T228))))</f>
        <v>0</v>
      </c>
      <c r="Q16" s="44"/>
    </row>
    <row r="17" spans="2:17" ht="24" customHeight="1">
      <c r="B17" s="196" t="s">
        <v>140</v>
      </c>
      <c r="C17" s="196"/>
      <c r="D17" s="196"/>
      <c r="E17" s="196"/>
      <c r="F17" s="196"/>
      <c r="G17" s="196"/>
      <c r="H17" s="45"/>
      <c r="I17" s="46">
        <f t="shared" si="0"/>
        <v>10</v>
      </c>
      <c r="J17" s="43">
        <f>IF($C$5=Dates1!$B$3, DataPack!$B229, IF($C$5=Dates1!$B$4, DataPack!$G229, IF($C$5=Dates1!$B$5, DataPack!$L229, IF($C$5=Dates1!$B$6, DataPack!$Q229))))</f>
        <v>3</v>
      </c>
      <c r="K17" s="44"/>
      <c r="L17" s="43">
        <f>IF($C$5=Dates1!$B$3, DataPack!$C229, IF($C$5=Dates1!$B$4, DataPack!$H229, IF($C$5=Dates1!$B$5, DataPack!$M229, IF($C$5=Dates1!$B$6, DataPack!$R229))))</f>
        <v>5</v>
      </c>
      <c r="M17" s="44"/>
      <c r="N17" s="43">
        <f>IF($C$5=Dates1!$B$3, DataPack!$D229, IF($C$5=Dates1!$B$4, DataPack!$I229, IF($C$5=Dates1!$B$5, DataPack!$N229, IF($C$5=Dates1!$B$6, DataPack!$S229))))</f>
        <v>2</v>
      </c>
      <c r="O17" s="44"/>
      <c r="P17" s="43">
        <f>IF($C$5=Dates1!$B$3, DataPack!$E229, IF($C$5=Dates1!$B$4, DataPack!$J229, IF($C$5=Dates1!$B$5, DataPack!$O229, IF($C$5=Dates1!$B$6, DataPack!$T229))))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140">
        <f t="shared" si="0"/>
        <v>16</v>
      </c>
      <c r="J18" s="38">
        <f>IF($C$5=Dates1!$B$3, DataPack!$B230, IF($C$5=Dates1!$B$4, DataPack!$G230, IF($C$5=Dates1!$B$5, DataPack!$L230, IF($C$5=Dates1!$B$6, DataPack!$Q230))))</f>
        <v>0</v>
      </c>
      <c r="K18" s="138"/>
      <c r="L18" s="38">
        <f>IF($C$5=Dates1!$B$3, DataPack!$C230, IF($C$5=Dates1!$B$4, DataPack!$H230, IF($C$5=Dates1!$B$5, DataPack!$M230, IF($C$5=Dates1!$B$6, DataPack!$R230))))</f>
        <v>12</v>
      </c>
      <c r="M18" s="138"/>
      <c r="N18" s="38">
        <f>IF($C$5=Dates1!$B$3, DataPack!$D230, IF($C$5=Dates1!$B$4, DataPack!$I230, IF($C$5=Dates1!$B$5, DataPack!$N230, IF($C$5=Dates1!$B$6, DataPack!$S230))))</f>
        <v>3</v>
      </c>
      <c r="O18" s="138"/>
      <c r="P18" s="38">
        <f>IF($C$5=Dates1!$B$3, DataPack!$E230, IF($C$5=Dates1!$B$4, DataPack!$J230, IF($C$5=Dates1!$B$5, DataPack!$O230, IF($C$5=Dates1!$B$6, DataPack!$T230))))</f>
        <v>1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6">
        <f t="shared" si="0"/>
        <v>17</v>
      </c>
      <c r="J19" s="43">
        <f>IF($C$5=Dates1!$B$3, DataPack!$B231, IF($C$5=Dates1!$B$4, DataPack!$G231, IF($C$5=Dates1!$B$5, DataPack!$L231, IF($C$5=Dates1!$B$6, DataPack!$Q231))))</f>
        <v>0</v>
      </c>
      <c r="K19" s="44"/>
      <c r="L19" s="43">
        <f>IF($C$5=Dates1!$B$3, DataPack!$C231, IF($C$5=Dates1!$B$4, DataPack!$H231, IF($C$5=Dates1!$B$5, DataPack!$M231, IF($C$5=Dates1!$B$6, DataPack!$R231))))</f>
        <v>10</v>
      </c>
      <c r="M19" s="44"/>
      <c r="N19" s="43">
        <f>IF($C$5=Dates1!$B$3, DataPack!$D231, IF($C$5=Dates1!$B$4, DataPack!$I231, IF($C$5=Dates1!$B$5, DataPack!$N231, IF($C$5=Dates1!$B$6, DataPack!$S231))))</f>
        <v>6</v>
      </c>
      <c r="O19" s="44"/>
      <c r="P19" s="43">
        <f>IF($C$5=Dates1!$B$3, DataPack!$E231, IF($C$5=Dates1!$B$4, DataPack!$J231, IF($C$5=Dates1!$B$5, DataPack!$O231, IF($C$5=Dates1!$B$6, DataPack!$T231))))</f>
        <v>1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6">
        <f t="shared" si="0"/>
        <v>16</v>
      </c>
      <c r="J20" s="43">
        <f>IF($C$5=Dates1!$B$3, DataPack!$B232, IF($C$5=Dates1!$B$4, DataPack!$G232, IF($C$5=Dates1!$B$5, DataPack!$L232, IF($C$5=Dates1!$B$6, DataPack!$Q232))))</f>
        <v>3</v>
      </c>
      <c r="K20" s="44"/>
      <c r="L20" s="43">
        <f>IF($C$5=Dates1!$B$3, DataPack!$C232, IF($C$5=Dates1!$B$4, DataPack!$H232, IF($C$5=Dates1!$B$5, DataPack!$M232, IF($C$5=Dates1!$B$6, DataPack!$R232))))</f>
        <v>8</v>
      </c>
      <c r="M20" s="44"/>
      <c r="N20" s="43">
        <f>IF($C$5=Dates1!$B$3, DataPack!$D232, IF($C$5=Dates1!$B$4, DataPack!$I232, IF($C$5=Dates1!$B$5, DataPack!$N232, IF($C$5=Dates1!$B$6, DataPack!$S232))))</f>
        <v>5</v>
      </c>
      <c r="O20" s="44"/>
      <c r="P20" s="43">
        <f>IF($C$5=Dates1!$B$3, DataPack!$E232, IF($C$5=Dates1!$B$4, DataPack!$J232, IF($C$5=Dates1!$B$5, DataPack!$O232, IF($C$5=Dates1!$B$6, DataPack!$T232))))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6">
        <f t="shared" si="0"/>
        <v>16</v>
      </c>
      <c r="J21" s="43">
        <f>IF($C$5=Dates1!$B$3, DataPack!$B233, IF($C$5=Dates1!$B$4, DataPack!$G233, IF($C$5=Dates1!$B$5, DataPack!$L233, IF($C$5=Dates1!$B$6, DataPack!$Q233))))</f>
        <v>5</v>
      </c>
      <c r="K21" s="44"/>
      <c r="L21" s="43">
        <f>IF($C$5=Dates1!$B$3, DataPack!$C233, IF($C$5=Dates1!$B$4, DataPack!$H233, IF($C$5=Dates1!$B$5, DataPack!$M233, IF($C$5=Dates1!$B$6, DataPack!$R233))))</f>
        <v>10</v>
      </c>
      <c r="M21" s="44"/>
      <c r="N21" s="43">
        <f>IF($C$5=Dates1!$B$3, DataPack!$D233, IF($C$5=Dates1!$B$4, DataPack!$I233, IF($C$5=Dates1!$B$5, DataPack!$N233, IF($C$5=Dates1!$B$6, DataPack!$S233))))</f>
        <v>1</v>
      </c>
      <c r="O21" s="44"/>
      <c r="P21" s="43">
        <f>IF($C$5=Dates1!$B$3, DataPack!$E233, IF($C$5=Dates1!$B$4, DataPack!$J233, IF($C$5=Dates1!$B$5, DataPack!$O233, IF($C$5=Dates1!$B$6, DataPack!$T233))))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6">
        <f t="shared" si="0"/>
        <v>16</v>
      </c>
      <c r="J22" s="43">
        <f>IF($C$5=Dates1!$B$3, DataPack!$B234, IF($C$5=Dates1!$B$4, DataPack!$G234, IF($C$5=Dates1!$B$5, DataPack!$L234, IF($C$5=Dates1!$B$6, DataPack!$Q234))))</f>
        <v>2</v>
      </c>
      <c r="K22" s="44"/>
      <c r="L22" s="43">
        <f>IF($C$5=Dates1!$B$3, DataPack!$C234, IF($C$5=Dates1!$B$4, DataPack!$H234, IF($C$5=Dates1!$B$5, DataPack!$M234, IF($C$5=Dates1!$B$6, DataPack!$R234))))</f>
        <v>10</v>
      </c>
      <c r="M22" s="44"/>
      <c r="N22" s="43">
        <f>IF($C$5=Dates1!$B$3, DataPack!$D234, IF($C$5=Dates1!$B$4, DataPack!$I234, IF($C$5=Dates1!$B$5, DataPack!$N234, IF($C$5=Dates1!$B$6, DataPack!$S234))))</f>
        <v>4</v>
      </c>
      <c r="O22" s="44"/>
      <c r="P22" s="43">
        <f>IF($C$5=Dates1!$B$3, DataPack!$E234, IF($C$5=Dates1!$B$4, DataPack!$J234, IF($C$5=Dates1!$B$5, DataPack!$O234, IF($C$5=Dates1!$B$6, DataPack!$T234))))</f>
        <v>0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140">
        <f t="shared" si="0"/>
        <v>17</v>
      </c>
      <c r="J23" s="38">
        <f>IF($C$5=Dates1!$B$3, DataPack!$B235, IF($C$5=Dates1!$B$4, DataPack!$G235, IF($C$5=Dates1!$B$5, DataPack!$L235, IF($C$5=Dates1!$B$6, DataPack!$Q235))))</f>
        <v>1</v>
      </c>
      <c r="K23" s="138"/>
      <c r="L23" s="38">
        <f>IF($C$5=Dates1!$B$3, DataPack!$C235, IF($C$5=Dates1!$B$4, DataPack!$H235, IF($C$5=Dates1!$B$5, DataPack!$M235, IF($C$5=Dates1!$B$6, DataPack!$R235))))</f>
        <v>10</v>
      </c>
      <c r="M23" s="138"/>
      <c r="N23" s="38">
        <f>IF($C$5=Dates1!$B$3, DataPack!$D235, IF($C$5=Dates1!$B$4, DataPack!$I235, IF($C$5=Dates1!$B$5, DataPack!$N235, IF($C$5=Dates1!$B$6, DataPack!$S235))))</f>
        <v>5</v>
      </c>
      <c r="O23" s="138"/>
      <c r="P23" s="38">
        <f>IF($C$5=Dates1!$B$3, DataPack!$E235, IF($C$5=Dates1!$B$4, DataPack!$J235, IF($C$5=Dates1!$B$5, DataPack!$O235, IF($C$5=Dates1!$B$6, DataPack!$T235))))</f>
        <v>1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6">
        <f t="shared" si="0"/>
        <v>16</v>
      </c>
      <c r="J24" s="43">
        <f>IF($C$5=Dates1!$B$3, DataPack!$B236, IF($C$5=Dates1!$B$4, DataPack!$G236, IF($C$5=Dates1!$B$5, DataPack!$L236, IF($C$5=Dates1!$B$6, DataPack!$Q236))))</f>
        <v>2</v>
      </c>
      <c r="K24" s="44"/>
      <c r="L24" s="43">
        <f>IF($C$5=Dates1!$B$3, DataPack!$C236, IF($C$5=Dates1!$B$4, DataPack!$H236, IF($C$5=Dates1!$B$5, DataPack!$M236, IF($C$5=Dates1!$B$6, DataPack!$R236))))</f>
        <v>8</v>
      </c>
      <c r="M24" s="44"/>
      <c r="N24" s="43">
        <f>IF($C$5=Dates1!$B$3, DataPack!$D236, IF($C$5=Dates1!$B$4, DataPack!$I236, IF($C$5=Dates1!$B$5, DataPack!$N236, IF($C$5=Dates1!$B$6, DataPack!$S236))))</f>
        <v>5</v>
      </c>
      <c r="O24" s="44"/>
      <c r="P24" s="43">
        <f>IF($C$5=Dates1!$B$3, DataPack!$E236, IF($C$5=Dates1!$B$4, DataPack!$J236, IF($C$5=Dates1!$B$5, DataPack!$O236, IF($C$5=Dates1!$B$6, DataPack!$T236))))</f>
        <v>1</v>
      </c>
      <c r="Q24" s="44"/>
    </row>
    <row r="25" spans="2:17" ht="24" customHeight="1">
      <c r="B25" s="196" t="s">
        <v>141</v>
      </c>
      <c r="C25" s="196"/>
      <c r="D25" s="196"/>
      <c r="E25" s="196"/>
      <c r="F25" s="196"/>
      <c r="G25" s="196"/>
      <c r="H25" s="45"/>
      <c r="I25" s="46">
        <f t="shared" si="0"/>
        <v>15</v>
      </c>
      <c r="J25" s="43">
        <f>IF($C$5=Dates1!$B$3, DataPack!$B237, IF($C$5=Dates1!$B$4, DataPack!$G237, IF($C$5=Dates1!$B$5, DataPack!$L237, IF($C$5=Dates1!$B$6, DataPack!$Q237))))</f>
        <v>1</v>
      </c>
      <c r="K25" s="44"/>
      <c r="L25" s="43">
        <f>IF($C$5=Dates1!$B$3, DataPack!$C237, IF($C$5=Dates1!$B$4, DataPack!$H237, IF($C$5=Dates1!$B$5, DataPack!$M237, IF($C$5=Dates1!$B$6, DataPack!$R237))))</f>
        <v>6</v>
      </c>
      <c r="M25" s="44"/>
      <c r="N25" s="43">
        <f>IF($C$5=Dates1!$B$3, DataPack!$D237, IF($C$5=Dates1!$B$4, DataPack!$I237, IF($C$5=Dates1!$B$5, DataPack!$N237, IF($C$5=Dates1!$B$6, DataPack!$S237))))</f>
        <v>8</v>
      </c>
      <c r="O25" s="44"/>
      <c r="P25" s="43">
        <f>IF($C$5=Dates1!$B$3, DataPack!$E237, IF($C$5=Dates1!$B$4, DataPack!$J237, IF($C$5=Dates1!$B$5, DataPack!$O237, IF($C$5=Dates1!$B$6, DataPack!$T237))))</f>
        <v>0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6">
        <f t="shared" si="0"/>
        <v>16</v>
      </c>
      <c r="J26" s="43">
        <f>IF($C$5=Dates1!$B$3, DataPack!$B238, IF($C$5=Dates1!$B$4, DataPack!$G238, IF($C$5=Dates1!$B$5, DataPack!$L238, IF($C$5=Dates1!$B$6, DataPack!$Q238))))</f>
        <v>1</v>
      </c>
      <c r="K26" s="44"/>
      <c r="L26" s="43">
        <f>IF($C$5=Dates1!$B$3, DataPack!$C238, IF($C$5=Dates1!$B$4, DataPack!$H238, IF($C$5=Dates1!$B$5, DataPack!$M238, IF($C$5=Dates1!$B$6, DataPack!$R238))))</f>
        <v>12</v>
      </c>
      <c r="M26" s="44"/>
      <c r="N26" s="43">
        <f>IF($C$5=Dates1!$B$3, DataPack!$D238, IF($C$5=Dates1!$B$4, DataPack!$I238, IF($C$5=Dates1!$B$5, DataPack!$N238, IF($C$5=Dates1!$B$6, DataPack!$S238))))</f>
        <v>3</v>
      </c>
      <c r="O26" s="44"/>
      <c r="P26" s="43">
        <f>IF($C$5=Dates1!$B$3, DataPack!$E238, IF($C$5=Dates1!$B$4, DataPack!$J238, IF($C$5=Dates1!$B$5, DataPack!$O238, IF($C$5=Dates1!$B$6, DataPack!$T238))))</f>
        <v>0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6">
        <f t="shared" si="0"/>
        <v>16</v>
      </c>
      <c r="J27" s="43">
        <f>IF($C$5=Dates1!$B$3, DataPack!$B239, IF($C$5=Dates1!$B$4, DataPack!$G239, IF($C$5=Dates1!$B$5, DataPack!$L239, IF($C$5=Dates1!$B$6, DataPack!$Q239))))</f>
        <v>2</v>
      </c>
      <c r="K27" s="44"/>
      <c r="L27" s="43">
        <f>IF($C$5=Dates1!$B$3, DataPack!$C239, IF($C$5=Dates1!$B$4, DataPack!$H239, IF($C$5=Dates1!$B$5, DataPack!$M239, IF($C$5=Dates1!$B$6, DataPack!$R239))))</f>
        <v>9</v>
      </c>
      <c r="M27" s="44"/>
      <c r="N27" s="43">
        <f>IF($C$5=Dates1!$B$3, DataPack!$D239, IF($C$5=Dates1!$B$4, DataPack!$I239, IF($C$5=Dates1!$B$5, DataPack!$N239, IF($C$5=Dates1!$B$6, DataPack!$S239))))</f>
        <v>4</v>
      </c>
      <c r="O27" s="44"/>
      <c r="P27" s="43">
        <f>IF($C$5=Dates1!$B$3, DataPack!$E239, IF($C$5=Dates1!$B$4, DataPack!$J239, IF($C$5=Dates1!$B$5, DataPack!$O239, IF($C$5=Dates1!$B$6, DataPack!$T239))))</f>
        <v>1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6">
        <f t="shared" si="0"/>
        <v>16</v>
      </c>
      <c r="J28" s="43">
        <f>IF($C$5=Dates1!$B$3, DataPack!$B240, IF($C$5=Dates1!$B$4, DataPack!$G240, IF($C$5=Dates1!$B$5, DataPack!$L240, IF($C$5=Dates1!$B$6, DataPack!$Q240))))</f>
        <v>1</v>
      </c>
      <c r="K28" s="44"/>
      <c r="L28" s="43">
        <f>IF($C$5=Dates1!$B$3, DataPack!$C240, IF($C$5=Dates1!$B$4, DataPack!$H240, IF($C$5=Dates1!$B$5, DataPack!$M240, IF($C$5=Dates1!$B$6, DataPack!$R240))))</f>
        <v>10</v>
      </c>
      <c r="M28" s="44"/>
      <c r="N28" s="43">
        <f>IF($C$5=Dates1!$B$3, DataPack!$D240, IF($C$5=Dates1!$B$4, DataPack!$I240, IF($C$5=Dates1!$B$5, DataPack!$N240, IF($C$5=Dates1!$B$6, DataPack!$S240))))</f>
        <v>5</v>
      </c>
      <c r="O28" s="44"/>
      <c r="P28" s="43">
        <f>IF($C$5=Dates1!$B$3, DataPack!$E240, IF($C$5=Dates1!$B$4, DataPack!$J240, IF($C$5=Dates1!$B$5, DataPack!$O240, IF($C$5=Dates1!$B$6, DataPack!$T240))))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6">
        <f t="shared" si="0"/>
        <v>16</v>
      </c>
      <c r="J29" s="43">
        <f>IF($C$5=Dates1!$B$3, DataPack!$B241, IF($C$5=Dates1!$B$4, DataPack!$G241, IF($C$5=Dates1!$B$5, DataPack!$L241, IF($C$5=Dates1!$B$6, DataPack!$Q241))))</f>
        <v>0</v>
      </c>
      <c r="K29" s="44"/>
      <c r="L29" s="43">
        <f>IF($C$5=Dates1!$B$3, DataPack!$C241, IF($C$5=Dates1!$B$4, DataPack!$H241, IF($C$5=Dates1!$B$5, DataPack!$M241, IF($C$5=Dates1!$B$6, DataPack!$R241))))</f>
        <v>8</v>
      </c>
      <c r="M29" s="44"/>
      <c r="N29" s="43">
        <f>IF($C$5=Dates1!$B$3, DataPack!$D241, IF($C$5=Dates1!$B$4, DataPack!$I241, IF($C$5=Dates1!$B$5, DataPack!$N241, IF($C$5=Dates1!$B$6, DataPack!$S241))))</f>
        <v>6</v>
      </c>
      <c r="O29" s="44"/>
      <c r="P29" s="43">
        <f>IF($C$5=Dates1!$B$3, DataPack!$E241, IF($C$5=Dates1!$B$4, DataPack!$J241, IF($C$5=Dates1!$B$5, DataPack!$O241, IF($C$5=Dates1!$B$6, DataPack!$T241))))</f>
        <v>2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16</v>
      </c>
      <c r="J30" s="47">
        <f>IF($C$5=Dates1!$B$3, DataPack!$B242, IF($C$5=Dates1!$B$4, DataPack!$G242, IF($C$5=Dates1!$B$5, DataPack!$L242, IF($C$5=Dates1!$B$6, DataPack!$Q242))))</f>
        <v>2</v>
      </c>
      <c r="K30" s="48"/>
      <c r="L30" s="47">
        <f>IF($C$5=Dates1!$B$3, DataPack!$C242, IF($C$5=Dates1!$B$4, DataPack!$H242, IF($C$5=Dates1!$B$5, DataPack!$M242, IF($C$5=Dates1!$B$6, DataPack!$R242))))</f>
        <v>9</v>
      </c>
      <c r="M30" s="48"/>
      <c r="N30" s="43">
        <f>IF($C$5=Dates1!$B$3, DataPack!$D242, IF($C$5=Dates1!$B$4, DataPack!$I242, IF($C$5=Dates1!$B$5, DataPack!$N242, IF($C$5=Dates1!$B$6, DataPack!$S242))))</f>
        <v>4</v>
      </c>
      <c r="O30" s="48"/>
      <c r="P30" s="43">
        <f>IF($C$5=Dates1!$B$3, DataPack!$E242, IF($C$5=Dates1!$B$4, DataPack!$J242, IF($C$5=Dates1!$B$5, DataPack!$O242, IF($C$5=Dates1!$B$6, DataPack!$T242))))</f>
        <v>1</v>
      </c>
      <c r="Q30" s="48"/>
    </row>
    <row r="31" spans="2:17" ht="15" customHeight="1">
      <c r="M31" s="177" t="s">
        <v>92</v>
      </c>
      <c r="N31" s="199"/>
      <c r="O31" s="199"/>
      <c r="P31" s="199"/>
      <c r="Q31" s="199"/>
    </row>
    <row r="32" spans="2:17">
      <c r="B32" s="33" t="s">
        <v>251</v>
      </c>
    </row>
    <row r="33" spans="2:2">
      <c r="B33" s="33" t="s">
        <v>142</v>
      </c>
    </row>
    <row r="35" spans="2:2">
      <c r="B35" s="33"/>
    </row>
    <row r="36" spans="2:2">
      <c r="B36" s="67"/>
    </row>
  </sheetData>
  <sheetProtection sheet="1"/>
  <mergeCells count="30">
    <mergeCell ref="B12:G12"/>
    <mergeCell ref="B13:G13"/>
    <mergeCell ref="B14:G14"/>
    <mergeCell ref="C5:G5"/>
    <mergeCell ref="B9:G9"/>
    <mergeCell ref="B10:G10"/>
    <mergeCell ref="B11:G11"/>
    <mergeCell ref="B8:G8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B17:G17"/>
    <mergeCell ref="B26:G26"/>
    <mergeCell ref="B25:G25"/>
    <mergeCell ref="B30:G30"/>
    <mergeCell ref="B29:G29"/>
    <mergeCell ref="B28:G28"/>
    <mergeCell ref="B27:G27"/>
    <mergeCell ref="I5:I6"/>
    <mergeCell ref="M31:Q31"/>
    <mergeCell ref="J5:K5"/>
    <mergeCell ref="L5:M5"/>
    <mergeCell ref="N5:O5"/>
    <mergeCell ref="P5:Q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 enableFormatConditionsCalculation="0">
    <tabColor indexed="42"/>
    <pageSetUpPr fitToPage="1"/>
  </sheetPr>
  <dimension ref="B1:O556"/>
  <sheetViews>
    <sheetView showGridLines="0" showRowColHeaders="0" zoomScaleNormal="100" workbookViewId="0"/>
  </sheetViews>
  <sheetFormatPr defaultRowHeight="12.75"/>
  <cols>
    <col min="1" max="1" width="3.7109375" style="18" customWidth="1"/>
    <col min="2" max="2" width="12.5703125" style="18" customWidth="1"/>
    <col min="3" max="3" width="6.5703125" style="26" customWidth="1"/>
    <col min="4" max="4" width="15.42578125" style="26" customWidth="1"/>
    <col min="5" max="5" width="16.28515625" style="26" bestFit="1" customWidth="1"/>
    <col min="6" max="6" width="35.5703125" style="18" bestFit="1" customWidth="1"/>
    <col min="7" max="7" width="21.140625" style="23" bestFit="1" customWidth="1"/>
    <col min="8" max="16384" width="9.140625" style="18"/>
  </cols>
  <sheetData>
    <row r="1" spans="2:15" ht="14.25">
      <c r="B1" s="27"/>
      <c r="C1" s="18"/>
      <c r="D1" s="18"/>
      <c r="E1" s="18"/>
    </row>
    <row r="2" spans="2:15" ht="12.75" customHeight="1">
      <c r="B2" s="108" t="s">
        <v>222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7.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>
      <c r="C5" s="18"/>
      <c r="D5" s="18"/>
      <c r="E5" s="18"/>
    </row>
    <row r="6" spans="2:15">
      <c r="B6" s="202" t="s">
        <v>87</v>
      </c>
      <c r="C6" s="202" t="s">
        <v>80</v>
      </c>
      <c r="D6" s="202"/>
      <c r="E6" s="202"/>
      <c r="F6" s="204" t="s">
        <v>58</v>
      </c>
      <c r="G6" s="206" t="s">
        <v>59</v>
      </c>
    </row>
    <row r="7" spans="2:15">
      <c r="B7" s="203"/>
      <c r="C7" s="203"/>
      <c r="D7" s="203"/>
      <c r="E7" s="203"/>
      <c r="F7" s="205"/>
      <c r="G7" s="207"/>
    </row>
    <row r="8" spans="2:15">
      <c r="B8" s="20">
        <v>50720</v>
      </c>
      <c r="C8" s="109"/>
      <c r="D8" s="109" t="s">
        <v>184</v>
      </c>
      <c r="E8" s="109"/>
      <c r="F8" s="16" t="s">
        <v>193</v>
      </c>
      <c r="G8" s="25">
        <v>40928</v>
      </c>
    </row>
    <row r="9" spans="2:15">
      <c r="B9" s="20">
        <v>54434</v>
      </c>
      <c r="C9" s="99"/>
      <c r="D9" s="99" t="s">
        <v>185</v>
      </c>
      <c r="E9" s="99"/>
      <c r="F9" s="16" t="s">
        <v>191</v>
      </c>
      <c r="G9" s="25">
        <v>40942</v>
      </c>
    </row>
    <row r="10" spans="2:15">
      <c r="B10" s="20">
        <v>130486</v>
      </c>
      <c r="C10" s="99"/>
      <c r="D10" s="99" t="s">
        <v>186</v>
      </c>
      <c r="E10" s="99"/>
      <c r="F10" s="16" t="s">
        <v>192</v>
      </c>
      <c r="G10" s="25">
        <v>40949</v>
      </c>
    </row>
    <row r="11" spans="2:15">
      <c r="B11" s="20">
        <v>54055</v>
      </c>
      <c r="C11" s="99"/>
      <c r="D11" s="99" t="s">
        <v>187</v>
      </c>
      <c r="E11" s="99"/>
      <c r="F11" s="16" t="s">
        <v>191</v>
      </c>
      <c r="G11" s="25">
        <v>40949</v>
      </c>
    </row>
    <row r="12" spans="2:15">
      <c r="B12" s="20">
        <v>130621</v>
      </c>
      <c r="C12" s="99"/>
      <c r="D12" s="99" t="s">
        <v>188</v>
      </c>
      <c r="E12" s="99"/>
      <c r="F12" s="16" t="s">
        <v>192</v>
      </c>
      <c r="G12" s="25">
        <v>40963</v>
      </c>
    </row>
    <row r="13" spans="2:15">
      <c r="B13" s="20">
        <v>130413</v>
      </c>
      <c r="C13" s="99"/>
      <c r="D13" s="99" t="s">
        <v>189</v>
      </c>
      <c r="E13" s="99"/>
      <c r="F13" s="16" t="s">
        <v>192</v>
      </c>
      <c r="G13" s="25">
        <v>40963</v>
      </c>
    </row>
    <row r="14" spans="2:15">
      <c r="B14" s="20">
        <v>130484</v>
      </c>
      <c r="C14" s="99"/>
      <c r="D14" s="99" t="s">
        <v>190</v>
      </c>
      <c r="E14" s="99"/>
      <c r="F14" s="16" t="s">
        <v>192</v>
      </c>
      <c r="G14" s="25">
        <v>40963</v>
      </c>
    </row>
    <row r="15" spans="2:15">
      <c r="B15" s="74">
        <v>116572</v>
      </c>
      <c r="C15" s="110"/>
      <c r="D15" s="110" t="s">
        <v>226</v>
      </c>
      <c r="E15" s="110"/>
      <c r="F15" s="97" t="s">
        <v>194</v>
      </c>
      <c r="G15" s="98">
        <v>40990</v>
      </c>
    </row>
    <row r="16" spans="2:15">
      <c r="B16" s="20"/>
      <c r="C16" s="201"/>
      <c r="D16" s="201"/>
      <c r="E16" s="201"/>
      <c r="F16" s="199" t="s">
        <v>92</v>
      </c>
      <c r="G16" s="199"/>
    </row>
    <row r="17" spans="2:7">
      <c r="B17" s="33" t="s">
        <v>195</v>
      </c>
      <c r="C17" s="99"/>
      <c r="D17" s="99"/>
      <c r="E17" s="99"/>
      <c r="F17" s="16"/>
      <c r="G17" s="25"/>
    </row>
    <row r="18" spans="2:7">
      <c r="B18" s="20"/>
      <c r="C18" s="201"/>
      <c r="D18" s="201"/>
      <c r="E18" s="201"/>
      <c r="F18" s="16"/>
      <c r="G18" s="25"/>
    </row>
    <row r="19" spans="2:7">
      <c r="B19" s="20"/>
      <c r="C19" s="201"/>
      <c r="D19" s="201"/>
      <c r="E19" s="201"/>
      <c r="F19" s="16"/>
      <c r="G19" s="25"/>
    </row>
    <row r="20" spans="2:7">
      <c r="B20" s="20"/>
      <c r="C20" s="201"/>
      <c r="D20" s="201"/>
      <c r="E20" s="201"/>
      <c r="F20" s="16"/>
      <c r="G20" s="25"/>
    </row>
    <row r="21" spans="2:7">
      <c r="B21" s="20"/>
      <c r="C21" s="201"/>
      <c r="D21" s="201"/>
      <c r="E21" s="201"/>
      <c r="F21" s="16"/>
      <c r="G21" s="25"/>
    </row>
    <row r="22" spans="2:7">
      <c r="B22" s="20"/>
      <c r="C22" s="201"/>
      <c r="D22" s="201"/>
      <c r="E22" s="201"/>
      <c r="F22" s="16"/>
      <c r="G22" s="25"/>
    </row>
    <row r="23" spans="2:7">
      <c r="B23" s="20"/>
      <c r="C23" s="201"/>
      <c r="D23" s="201"/>
      <c r="E23" s="201"/>
      <c r="F23" s="16"/>
      <c r="G23" s="25"/>
    </row>
    <row r="24" spans="2:7">
      <c r="B24" s="20"/>
      <c r="C24" s="201"/>
      <c r="D24" s="201"/>
      <c r="E24" s="201"/>
      <c r="F24" s="16"/>
      <c r="G24" s="25"/>
    </row>
    <row r="25" spans="2:7">
      <c r="B25" s="20"/>
      <c r="C25" s="201"/>
      <c r="D25" s="201"/>
      <c r="E25" s="201"/>
      <c r="F25" s="16"/>
      <c r="G25" s="25"/>
    </row>
    <row r="26" spans="2:7">
      <c r="B26" s="20"/>
      <c r="C26" s="201"/>
      <c r="D26" s="201"/>
      <c r="E26" s="201"/>
      <c r="F26" s="16"/>
      <c r="G26" s="25"/>
    </row>
    <row r="27" spans="2:7">
      <c r="B27" s="20"/>
      <c r="C27" s="201"/>
      <c r="D27" s="201"/>
      <c r="E27" s="201"/>
      <c r="F27" s="16"/>
      <c r="G27" s="25"/>
    </row>
    <row r="28" spans="2:7">
      <c r="B28" s="20"/>
      <c r="C28" s="201"/>
      <c r="D28" s="201"/>
      <c r="E28" s="201"/>
      <c r="F28" s="16"/>
      <c r="G28" s="25"/>
    </row>
    <row r="29" spans="2:7">
      <c r="B29" s="20"/>
      <c r="C29" s="201"/>
      <c r="D29" s="201"/>
      <c r="E29" s="201"/>
      <c r="F29" s="16"/>
      <c r="G29" s="25"/>
    </row>
    <row r="30" spans="2:7">
      <c r="B30" s="20"/>
      <c r="C30" s="201"/>
      <c r="D30" s="201"/>
      <c r="E30" s="201"/>
      <c r="F30" s="16"/>
      <c r="G30" s="25"/>
    </row>
    <row r="31" spans="2:7">
      <c r="B31" s="20"/>
      <c r="C31" s="201"/>
      <c r="D31" s="201"/>
      <c r="E31" s="201"/>
      <c r="F31" s="16"/>
      <c r="G31" s="25"/>
    </row>
    <row r="32" spans="2:7">
      <c r="B32" s="20"/>
      <c r="C32" s="201"/>
      <c r="D32" s="201"/>
      <c r="E32" s="201"/>
      <c r="F32" s="16"/>
      <c r="G32" s="25"/>
    </row>
    <row r="33" spans="2:7">
      <c r="B33" s="20"/>
      <c r="C33" s="201"/>
      <c r="D33" s="201"/>
      <c r="E33" s="201"/>
      <c r="F33" s="16"/>
      <c r="G33" s="25"/>
    </row>
    <row r="34" spans="2:7">
      <c r="B34" s="20"/>
      <c r="C34" s="201"/>
      <c r="D34" s="201"/>
      <c r="E34" s="201"/>
      <c r="F34" s="16"/>
      <c r="G34" s="25"/>
    </row>
    <row r="35" spans="2:7">
      <c r="B35" s="20"/>
      <c r="C35" s="201"/>
      <c r="D35" s="201"/>
      <c r="E35" s="201"/>
      <c r="F35" s="16"/>
      <c r="G35" s="25"/>
    </row>
    <row r="36" spans="2:7">
      <c r="B36" s="20"/>
      <c r="C36" s="201"/>
      <c r="D36" s="201"/>
      <c r="E36" s="201"/>
      <c r="F36" s="16"/>
      <c r="G36" s="25"/>
    </row>
    <row r="37" spans="2:7">
      <c r="B37" s="20"/>
      <c r="C37" s="201"/>
      <c r="D37" s="201"/>
      <c r="E37" s="201"/>
      <c r="F37" s="16"/>
      <c r="G37" s="25"/>
    </row>
    <row r="38" spans="2:7">
      <c r="B38" s="20"/>
      <c r="C38" s="201"/>
      <c r="D38" s="201"/>
      <c r="E38" s="201"/>
      <c r="F38" s="16"/>
      <c r="G38" s="25"/>
    </row>
    <row r="39" spans="2:7">
      <c r="B39" s="20"/>
      <c r="C39" s="201"/>
      <c r="D39" s="201"/>
      <c r="E39" s="201"/>
      <c r="F39" s="16"/>
      <c r="G39" s="25"/>
    </row>
    <row r="40" spans="2:7">
      <c r="B40" s="20"/>
      <c r="C40" s="201"/>
      <c r="D40" s="201"/>
      <c r="E40" s="201"/>
      <c r="F40" s="16"/>
      <c r="G40" s="25"/>
    </row>
    <row r="41" spans="2:7">
      <c r="B41" s="20"/>
      <c r="C41" s="201"/>
      <c r="D41" s="201"/>
      <c r="E41" s="201"/>
      <c r="F41" s="16"/>
      <c r="G41" s="25"/>
    </row>
    <row r="42" spans="2:7">
      <c r="B42" s="20"/>
      <c r="C42" s="201"/>
      <c r="D42" s="201"/>
      <c r="E42" s="201"/>
      <c r="F42" s="16"/>
      <c r="G42" s="25"/>
    </row>
    <row r="43" spans="2:7">
      <c r="B43" s="20"/>
      <c r="C43" s="201"/>
      <c r="D43" s="201"/>
      <c r="E43" s="201"/>
      <c r="F43" s="16"/>
      <c r="G43" s="25"/>
    </row>
    <row r="44" spans="2:7">
      <c r="B44" s="20"/>
      <c r="C44" s="201"/>
      <c r="D44" s="201"/>
      <c r="E44" s="201"/>
      <c r="F44" s="16"/>
      <c r="G44" s="25"/>
    </row>
    <row r="45" spans="2:7">
      <c r="B45" s="20"/>
      <c r="C45" s="201"/>
      <c r="D45" s="201"/>
      <c r="E45" s="201"/>
      <c r="F45" s="16"/>
      <c r="G45" s="25"/>
    </row>
    <row r="46" spans="2:7">
      <c r="B46" s="20"/>
      <c r="C46" s="201"/>
      <c r="D46" s="201"/>
      <c r="E46" s="201"/>
      <c r="F46" s="16"/>
      <c r="G46" s="25"/>
    </row>
    <row r="47" spans="2:7">
      <c r="B47" s="20"/>
      <c r="C47" s="201"/>
      <c r="D47" s="201"/>
      <c r="E47" s="201"/>
      <c r="F47" s="16"/>
      <c r="G47" s="25"/>
    </row>
    <row r="48" spans="2:7">
      <c r="B48" s="20"/>
      <c r="C48" s="201"/>
      <c r="D48" s="201"/>
      <c r="E48" s="201"/>
      <c r="F48" s="16"/>
      <c r="G48" s="25"/>
    </row>
    <row r="49" spans="2:7">
      <c r="B49" s="20"/>
      <c r="C49" s="201"/>
      <c r="D49" s="201"/>
      <c r="E49" s="201"/>
      <c r="F49" s="16"/>
      <c r="G49" s="25"/>
    </row>
    <row r="50" spans="2:7">
      <c r="B50" s="20"/>
      <c r="C50" s="201"/>
      <c r="D50" s="201"/>
      <c r="E50" s="201"/>
      <c r="F50" s="16"/>
      <c r="G50" s="25"/>
    </row>
    <row r="51" spans="2:7">
      <c r="B51" s="20"/>
      <c r="C51" s="201"/>
      <c r="D51" s="201"/>
      <c r="E51" s="201"/>
      <c r="F51" s="16"/>
      <c r="G51" s="25"/>
    </row>
    <row r="52" spans="2:7">
      <c r="B52" s="20"/>
      <c r="C52" s="201"/>
      <c r="D52" s="201"/>
      <c r="E52" s="201"/>
      <c r="F52" s="16"/>
      <c r="G52" s="25"/>
    </row>
    <row r="53" spans="2:7">
      <c r="B53" s="20"/>
      <c r="C53" s="201"/>
      <c r="D53" s="201"/>
      <c r="E53" s="201"/>
      <c r="F53" s="16"/>
      <c r="G53" s="25"/>
    </row>
    <row r="54" spans="2:7">
      <c r="B54" s="20"/>
      <c r="C54" s="201"/>
      <c r="D54" s="201"/>
      <c r="E54" s="201"/>
      <c r="F54" s="16"/>
      <c r="G54" s="25"/>
    </row>
    <row r="55" spans="2:7">
      <c r="B55" s="20"/>
      <c r="C55" s="201"/>
      <c r="D55" s="201"/>
      <c r="E55" s="201"/>
      <c r="F55" s="16"/>
      <c r="G55" s="25"/>
    </row>
    <row r="56" spans="2:7">
      <c r="B56" s="20"/>
      <c r="C56" s="201"/>
      <c r="D56" s="201"/>
      <c r="E56" s="201"/>
      <c r="F56" s="16"/>
      <c r="G56" s="25"/>
    </row>
    <row r="57" spans="2:7">
      <c r="B57" s="20"/>
      <c r="C57" s="201"/>
      <c r="D57" s="201"/>
      <c r="E57" s="201"/>
      <c r="F57" s="16"/>
      <c r="G57" s="25"/>
    </row>
    <row r="58" spans="2:7">
      <c r="B58" s="20"/>
      <c r="C58" s="201"/>
      <c r="D58" s="201"/>
      <c r="E58" s="201"/>
      <c r="F58" s="16"/>
      <c r="G58" s="25"/>
    </row>
    <row r="59" spans="2:7">
      <c r="B59" s="20"/>
      <c r="C59" s="201"/>
      <c r="D59" s="201"/>
      <c r="E59" s="201"/>
      <c r="F59" s="16"/>
      <c r="G59" s="25"/>
    </row>
    <row r="60" spans="2:7">
      <c r="B60" s="20"/>
      <c r="C60" s="201"/>
      <c r="D60" s="201"/>
      <c r="E60" s="201"/>
      <c r="F60" s="16"/>
      <c r="G60" s="25"/>
    </row>
    <row r="61" spans="2:7">
      <c r="B61" s="20"/>
      <c r="C61" s="201"/>
      <c r="D61" s="201"/>
      <c r="E61" s="201"/>
      <c r="F61" s="16"/>
      <c r="G61" s="25"/>
    </row>
    <row r="62" spans="2:7">
      <c r="B62" s="20"/>
      <c r="C62" s="201"/>
      <c r="D62" s="201"/>
      <c r="E62" s="201"/>
      <c r="F62" s="16"/>
      <c r="G62" s="25"/>
    </row>
    <row r="63" spans="2:7">
      <c r="B63" s="20"/>
      <c r="C63" s="201"/>
      <c r="D63" s="201"/>
      <c r="E63" s="201"/>
      <c r="F63" s="16"/>
      <c r="G63" s="25"/>
    </row>
    <row r="64" spans="2:7">
      <c r="B64" s="20"/>
      <c r="C64" s="201"/>
      <c r="D64" s="201"/>
      <c r="E64" s="201"/>
      <c r="F64" s="16"/>
      <c r="G64" s="25"/>
    </row>
    <row r="65" spans="2:7">
      <c r="B65" s="20"/>
      <c r="C65" s="201"/>
      <c r="D65" s="201"/>
      <c r="E65" s="201"/>
      <c r="F65" s="16"/>
      <c r="G65" s="25"/>
    </row>
    <row r="66" spans="2:7">
      <c r="B66" s="20"/>
      <c r="C66" s="201"/>
      <c r="D66" s="201"/>
      <c r="E66" s="201"/>
      <c r="F66" s="16"/>
      <c r="G66" s="25"/>
    </row>
    <row r="67" spans="2:7">
      <c r="B67" s="20"/>
      <c r="C67" s="201"/>
      <c r="D67" s="201"/>
      <c r="E67" s="201"/>
      <c r="F67" s="16"/>
      <c r="G67" s="25"/>
    </row>
    <row r="68" spans="2:7">
      <c r="B68" s="20"/>
      <c r="C68" s="201"/>
      <c r="D68" s="201"/>
      <c r="E68" s="201"/>
      <c r="F68" s="16"/>
      <c r="G68" s="25"/>
    </row>
    <row r="69" spans="2:7">
      <c r="B69" s="20"/>
      <c r="C69" s="201"/>
      <c r="D69" s="201"/>
      <c r="E69" s="201"/>
      <c r="F69" s="16"/>
      <c r="G69" s="25"/>
    </row>
    <row r="70" spans="2:7">
      <c r="B70" s="20"/>
      <c r="C70" s="201"/>
      <c r="D70" s="201"/>
      <c r="E70" s="201"/>
      <c r="F70" s="16"/>
      <c r="G70" s="25"/>
    </row>
    <row r="71" spans="2:7">
      <c r="B71" s="20"/>
      <c r="C71" s="201"/>
      <c r="D71" s="201"/>
      <c r="E71" s="201"/>
      <c r="F71" s="16"/>
      <c r="G71" s="25"/>
    </row>
    <row r="72" spans="2:7">
      <c r="B72" s="20"/>
      <c r="C72" s="201"/>
      <c r="D72" s="201"/>
      <c r="E72" s="201"/>
      <c r="F72" s="16"/>
      <c r="G72" s="25"/>
    </row>
    <row r="73" spans="2:7">
      <c r="B73" s="20"/>
      <c r="C73" s="201"/>
      <c r="D73" s="201"/>
      <c r="E73" s="201"/>
      <c r="F73" s="16"/>
      <c r="G73" s="25"/>
    </row>
    <row r="74" spans="2:7">
      <c r="B74" s="20"/>
      <c r="C74" s="201"/>
      <c r="D74" s="201"/>
      <c r="E74" s="201"/>
      <c r="F74" s="16"/>
      <c r="G74" s="25"/>
    </row>
    <row r="75" spans="2:7">
      <c r="B75" s="20"/>
      <c r="C75" s="201"/>
      <c r="D75" s="201"/>
      <c r="E75" s="201"/>
      <c r="F75" s="16"/>
      <c r="G75" s="25"/>
    </row>
    <row r="76" spans="2:7">
      <c r="B76" s="20"/>
      <c r="C76" s="201"/>
      <c r="D76" s="201"/>
      <c r="E76" s="201"/>
      <c r="F76" s="16"/>
      <c r="G76" s="25"/>
    </row>
    <row r="77" spans="2:7">
      <c r="B77" s="20"/>
      <c r="C77" s="201"/>
      <c r="D77" s="201"/>
      <c r="E77" s="201"/>
      <c r="F77" s="16"/>
      <c r="G77" s="25"/>
    </row>
    <row r="78" spans="2:7">
      <c r="B78" s="20"/>
      <c r="C78" s="201"/>
      <c r="D78" s="201"/>
      <c r="E78" s="201"/>
      <c r="F78" s="16"/>
      <c r="G78" s="25"/>
    </row>
    <row r="79" spans="2:7">
      <c r="B79" s="20"/>
      <c r="C79" s="201"/>
      <c r="D79" s="201"/>
      <c r="E79" s="201"/>
      <c r="F79" s="16"/>
      <c r="G79" s="25"/>
    </row>
    <row r="80" spans="2:7">
      <c r="B80" s="20"/>
      <c r="C80" s="201"/>
      <c r="D80" s="201"/>
      <c r="E80" s="201"/>
      <c r="F80" s="16"/>
      <c r="G80" s="25"/>
    </row>
    <row r="81" spans="2:7">
      <c r="B81" s="20"/>
      <c r="C81" s="201"/>
      <c r="D81" s="201"/>
      <c r="E81" s="201"/>
      <c r="F81" s="16"/>
      <c r="G81" s="25"/>
    </row>
    <row r="82" spans="2:7">
      <c r="B82" s="20"/>
      <c r="C82" s="201"/>
      <c r="D82" s="201"/>
      <c r="E82" s="201"/>
      <c r="F82" s="16"/>
      <c r="G82" s="25"/>
    </row>
    <row r="83" spans="2:7">
      <c r="B83" s="20"/>
      <c r="C83" s="201"/>
      <c r="D83" s="201"/>
      <c r="E83" s="201"/>
      <c r="F83" s="16"/>
      <c r="G83" s="25"/>
    </row>
    <row r="84" spans="2:7">
      <c r="B84" s="20"/>
      <c r="C84" s="201"/>
      <c r="D84" s="201"/>
      <c r="E84" s="201"/>
      <c r="F84" s="16"/>
      <c r="G84" s="25"/>
    </row>
    <row r="85" spans="2:7">
      <c r="B85" s="20"/>
      <c r="C85" s="201"/>
      <c r="D85" s="201"/>
      <c r="E85" s="201"/>
      <c r="F85" s="16"/>
      <c r="G85" s="25"/>
    </row>
    <row r="86" spans="2:7">
      <c r="B86" s="20"/>
      <c r="C86" s="201"/>
      <c r="D86" s="201"/>
      <c r="E86" s="201"/>
      <c r="F86" s="16"/>
      <c r="G86" s="25"/>
    </row>
    <row r="87" spans="2:7">
      <c r="B87" s="20"/>
      <c r="C87" s="201"/>
      <c r="D87" s="201"/>
      <c r="E87" s="201"/>
      <c r="F87" s="16"/>
      <c r="G87" s="25"/>
    </row>
    <row r="88" spans="2:7">
      <c r="B88" s="20"/>
      <c r="C88" s="201"/>
      <c r="D88" s="201"/>
      <c r="E88" s="201"/>
      <c r="F88" s="16"/>
      <c r="G88" s="25"/>
    </row>
    <row r="89" spans="2:7">
      <c r="B89" s="20"/>
      <c r="C89" s="201"/>
      <c r="D89" s="201"/>
      <c r="E89" s="201"/>
      <c r="F89" s="16"/>
      <c r="G89" s="25"/>
    </row>
    <row r="90" spans="2:7">
      <c r="B90" s="20"/>
      <c r="C90" s="201"/>
      <c r="D90" s="201"/>
      <c r="E90" s="201"/>
      <c r="F90" s="16"/>
      <c r="G90" s="25"/>
    </row>
    <row r="91" spans="2:7">
      <c r="B91" s="20"/>
      <c r="C91" s="201"/>
      <c r="D91" s="201"/>
      <c r="E91" s="201"/>
      <c r="F91" s="16"/>
      <c r="G91" s="25"/>
    </row>
    <row r="92" spans="2:7">
      <c r="B92" s="20"/>
      <c r="C92" s="201"/>
      <c r="D92" s="201"/>
      <c r="E92" s="201"/>
      <c r="F92" s="16"/>
      <c r="G92" s="25"/>
    </row>
    <row r="93" spans="2:7">
      <c r="B93" s="20"/>
      <c r="C93" s="201"/>
      <c r="D93" s="201"/>
      <c r="E93" s="201"/>
      <c r="F93" s="16"/>
      <c r="G93" s="25"/>
    </row>
    <row r="94" spans="2:7">
      <c r="B94" s="20"/>
      <c r="C94" s="201"/>
      <c r="D94" s="201"/>
      <c r="E94" s="201"/>
      <c r="F94" s="16"/>
      <c r="G94" s="25"/>
    </row>
    <row r="95" spans="2:7">
      <c r="B95" s="20"/>
      <c r="C95" s="201"/>
      <c r="D95" s="201"/>
      <c r="E95" s="201"/>
      <c r="F95" s="16"/>
      <c r="G95" s="25"/>
    </row>
    <row r="96" spans="2:7">
      <c r="B96" s="20"/>
      <c r="C96" s="201"/>
      <c r="D96" s="201"/>
      <c r="E96" s="201"/>
      <c r="F96" s="16"/>
      <c r="G96" s="25"/>
    </row>
    <row r="97" spans="2:7">
      <c r="B97" s="20"/>
      <c r="C97" s="201"/>
      <c r="D97" s="201"/>
      <c r="E97" s="201"/>
      <c r="F97" s="16"/>
      <c r="G97" s="25"/>
    </row>
    <row r="98" spans="2:7">
      <c r="B98" s="20"/>
      <c r="C98" s="201"/>
      <c r="D98" s="201"/>
      <c r="E98" s="201"/>
      <c r="F98" s="16"/>
      <c r="G98" s="25"/>
    </row>
    <row r="99" spans="2:7">
      <c r="B99" s="20"/>
      <c r="C99" s="201"/>
      <c r="D99" s="201"/>
      <c r="E99" s="201"/>
      <c r="F99" s="16"/>
      <c r="G99" s="25"/>
    </row>
    <row r="100" spans="2:7">
      <c r="B100" s="20"/>
      <c r="C100" s="201"/>
      <c r="D100" s="201"/>
      <c r="E100" s="201"/>
      <c r="F100" s="16"/>
      <c r="G100" s="25"/>
    </row>
    <row r="101" spans="2:7">
      <c r="B101" s="20"/>
      <c r="C101" s="201"/>
      <c r="D101" s="201"/>
      <c r="E101" s="201"/>
      <c r="F101" s="16"/>
      <c r="G101" s="25"/>
    </row>
    <row r="102" spans="2:7">
      <c r="B102" s="20"/>
      <c r="C102" s="201"/>
      <c r="D102" s="201"/>
      <c r="E102" s="201"/>
      <c r="F102" s="16"/>
      <c r="G102" s="25"/>
    </row>
    <row r="103" spans="2:7">
      <c r="B103" s="20"/>
      <c r="C103" s="201"/>
      <c r="D103" s="201"/>
      <c r="E103" s="201"/>
      <c r="F103" s="16"/>
      <c r="G103" s="25"/>
    </row>
    <row r="104" spans="2:7">
      <c r="B104" s="20"/>
      <c r="C104" s="201"/>
      <c r="D104" s="201"/>
      <c r="E104" s="201"/>
      <c r="F104" s="16"/>
      <c r="G104" s="25"/>
    </row>
    <row r="105" spans="2:7">
      <c r="B105" s="20"/>
      <c r="C105" s="201"/>
      <c r="D105" s="201"/>
      <c r="E105" s="201"/>
      <c r="F105" s="16"/>
      <c r="G105" s="25"/>
    </row>
    <row r="106" spans="2:7">
      <c r="B106" s="20"/>
      <c r="C106" s="201"/>
      <c r="D106" s="201"/>
      <c r="E106" s="201"/>
      <c r="F106" s="16"/>
      <c r="G106" s="25"/>
    </row>
    <row r="107" spans="2:7">
      <c r="B107" s="20"/>
      <c r="C107" s="201"/>
      <c r="D107" s="201"/>
      <c r="E107" s="201"/>
      <c r="F107" s="16"/>
      <c r="G107" s="25"/>
    </row>
    <row r="108" spans="2:7">
      <c r="B108" s="20"/>
      <c r="C108" s="201"/>
      <c r="D108" s="201"/>
      <c r="E108" s="201"/>
      <c r="F108" s="16"/>
      <c r="G108" s="25"/>
    </row>
    <row r="109" spans="2:7">
      <c r="B109" s="20"/>
      <c r="C109" s="201"/>
      <c r="D109" s="201"/>
      <c r="E109" s="201"/>
      <c r="F109" s="16"/>
      <c r="G109" s="25"/>
    </row>
    <row r="110" spans="2:7">
      <c r="B110" s="20"/>
      <c r="C110" s="201"/>
      <c r="D110" s="201"/>
      <c r="E110" s="201"/>
      <c r="F110" s="16"/>
      <c r="G110" s="25"/>
    </row>
    <row r="111" spans="2:7">
      <c r="B111" s="20"/>
      <c r="C111" s="201"/>
      <c r="D111" s="201"/>
      <c r="E111" s="201"/>
      <c r="F111" s="16"/>
      <c r="G111" s="25"/>
    </row>
    <row r="112" spans="2:7">
      <c r="B112" s="20"/>
      <c r="C112" s="201"/>
      <c r="D112" s="201"/>
      <c r="E112" s="201"/>
      <c r="F112" s="16"/>
      <c r="G112" s="25"/>
    </row>
    <row r="113" spans="2:7">
      <c r="B113" s="20"/>
      <c r="C113" s="201"/>
      <c r="D113" s="201"/>
      <c r="E113" s="201"/>
      <c r="F113" s="16"/>
      <c r="G113" s="25"/>
    </row>
    <row r="114" spans="2:7">
      <c r="B114" s="20"/>
      <c r="C114" s="201"/>
      <c r="D114" s="201"/>
      <c r="E114" s="201"/>
      <c r="F114" s="16"/>
      <c r="G114" s="25"/>
    </row>
    <row r="115" spans="2:7">
      <c r="B115" s="20"/>
      <c r="C115" s="201"/>
      <c r="D115" s="201"/>
      <c r="E115" s="201"/>
      <c r="F115" s="16"/>
      <c r="G115" s="25"/>
    </row>
    <row r="116" spans="2:7">
      <c r="B116" s="20"/>
      <c r="C116" s="201"/>
      <c r="D116" s="201"/>
      <c r="E116" s="201"/>
      <c r="F116" s="16"/>
      <c r="G116" s="25"/>
    </row>
    <row r="117" spans="2:7">
      <c r="B117" s="20"/>
      <c r="C117" s="201"/>
      <c r="D117" s="201"/>
      <c r="E117" s="201"/>
      <c r="F117" s="16"/>
      <c r="G117" s="25"/>
    </row>
    <row r="118" spans="2:7">
      <c r="B118" s="20"/>
      <c r="C118" s="201"/>
      <c r="D118" s="201"/>
      <c r="E118" s="201"/>
      <c r="F118" s="16"/>
      <c r="G118" s="25"/>
    </row>
    <row r="119" spans="2:7">
      <c r="B119" s="20"/>
      <c r="C119" s="201"/>
      <c r="D119" s="201"/>
      <c r="E119" s="201"/>
      <c r="F119" s="16"/>
      <c r="G119" s="25"/>
    </row>
    <row r="120" spans="2:7">
      <c r="B120" s="20"/>
      <c r="C120" s="201"/>
      <c r="D120" s="201"/>
      <c r="E120" s="201"/>
      <c r="F120" s="16"/>
      <c r="G120" s="25"/>
    </row>
    <row r="121" spans="2:7">
      <c r="B121" s="20"/>
      <c r="C121" s="201"/>
      <c r="D121" s="201"/>
      <c r="E121" s="201"/>
      <c r="F121" s="16"/>
      <c r="G121" s="25"/>
    </row>
    <row r="122" spans="2:7">
      <c r="B122" s="20"/>
      <c r="C122" s="201"/>
      <c r="D122" s="201"/>
      <c r="E122" s="201"/>
      <c r="F122" s="16"/>
      <c r="G122" s="25"/>
    </row>
    <row r="123" spans="2:7">
      <c r="B123" s="20"/>
      <c r="C123" s="201"/>
      <c r="D123" s="201"/>
      <c r="E123" s="201"/>
      <c r="F123" s="16"/>
      <c r="G123" s="25"/>
    </row>
    <row r="124" spans="2:7">
      <c r="B124" s="20"/>
      <c r="C124" s="201"/>
      <c r="D124" s="201"/>
      <c r="E124" s="201"/>
      <c r="F124" s="16"/>
      <c r="G124" s="25"/>
    </row>
    <row r="125" spans="2:7">
      <c r="B125" s="20"/>
      <c r="C125" s="201"/>
      <c r="D125" s="201"/>
      <c r="E125" s="201"/>
      <c r="F125" s="16"/>
      <c r="G125" s="25"/>
    </row>
    <row r="126" spans="2:7">
      <c r="B126" s="20"/>
      <c r="C126" s="201"/>
      <c r="D126" s="201"/>
      <c r="E126" s="201"/>
      <c r="F126" s="16"/>
      <c r="G126" s="25"/>
    </row>
    <row r="127" spans="2:7">
      <c r="B127" s="20"/>
      <c r="C127" s="201"/>
      <c r="D127" s="201"/>
      <c r="E127" s="201"/>
      <c r="F127" s="16"/>
      <c r="G127" s="25"/>
    </row>
    <row r="128" spans="2:7">
      <c r="B128" s="20"/>
      <c r="C128" s="201"/>
      <c r="D128" s="201"/>
      <c r="E128" s="201"/>
      <c r="F128" s="16"/>
      <c r="G128" s="25"/>
    </row>
    <row r="129" spans="2:7">
      <c r="B129" s="20"/>
      <c r="C129" s="201"/>
      <c r="D129" s="201"/>
      <c r="E129" s="201"/>
      <c r="F129" s="16"/>
      <c r="G129" s="25"/>
    </row>
    <row r="130" spans="2:7">
      <c r="B130" s="20"/>
      <c r="C130" s="201"/>
      <c r="D130" s="201"/>
      <c r="E130" s="201"/>
      <c r="F130" s="16"/>
      <c r="G130" s="25"/>
    </row>
    <row r="131" spans="2:7">
      <c r="B131" s="20"/>
      <c r="C131" s="201"/>
      <c r="D131" s="201"/>
      <c r="E131" s="201"/>
      <c r="F131" s="16"/>
      <c r="G131" s="25"/>
    </row>
    <row r="132" spans="2:7">
      <c r="B132" s="20"/>
      <c r="C132" s="201"/>
      <c r="D132" s="201"/>
      <c r="E132" s="201"/>
      <c r="F132" s="16"/>
      <c r="G132" s="25"/>
    </row>
    <row r="133" spans="2:7">
      <c r="B133" s="20"/>
      <c r="C133" s="201"/>
      <c r="D133" s="201"/>
      <c r="E133" s="201"/>
      <c r="F133" s="16"/>
      <c r="G133" s="25"/>
    </row>
    <row r="134" spans="2:7">
      <c r="B134" s="20"/>
      <c r="C134" s="201"/>
      <c r="D134" s="201"/>
      <c r="E134" s="201"/>
      <c r="F134" s="16"/>
      <c r="G134" s="25"/>
    </row>
    <row r="135" spans="2:7">
      <c r="B135" s="20"/>
      <c r="C135" s="201"/>
      <c r="D135" s="201"/>
      <c r="E135" s="201"/>
      <c r="F135" s="16"/>
      <c r="G135" s="25"/>
    </row>
    <row r="136" spans="2:7">
      <c r="B136" s="20"/>
      <c r="C136" s="201"/>
      <c r="D136" s="201"/>
      <c r="E136" s="201"/>
      <c r="F136" s="16"/>
      <c r="G136" s="25"/>
    </row>
    <row r="137" spans="2:7">
      <c r="B137" s="20"/>
      <c r="C137" s="201"/>
      <c r="D137" s="201"/>
      <c r="E137" s="201"/>
      <c r="F137" s="16"/>
      <c r="G137" s="25"/>
    </row>
    <row r="138" spans="2:7">
      <c r="B138" s="20"/>
      <c r="C138" s="201"/>
      <c r="D138" s="201"/>
      <c r="E138" s="201"/>
      <c r="F138" s="16"/>
      <c r="G138" s="25"/>
    </row>
    <row r="139" spans="2:7">
      <c r="B139" s="20"/>
      <c r="C139" s="201"/>
      <c r="D139" s="201"/>
      <c r="E139" s="201"/>
      <c r="F139" s="16"/>
      <c r="G139" s="25"/>
    </row>
    <row r="140" spans="2:7">
      <c r="B140" s="20"/>
      <c r="C140" s="201"/>
      <c r="D140" s="201"/>
      <c r="E140" s="201"/>
      <c r="F140" s="16"/>
      <c r="G140" s="25"/>
    </row>
    <row r="141" spans="2:7">
      <c r="B141" s="20"/>
      <c r="C141" s="201"/>
      <c r="D141" s="201"/>
      <c r="E141" s="201"/>
      <c r="F141" s="16"/>
      <c r="G141" s="25"/>
    </row>
    <row r="142" spans="2:7">
      <c r="B142" s="20"/>
      <c r="C142" s="201"/>
      <c r="D142" s="201"/>
      <c r="E142" s="201"/>
      <c r="F142" s="16"/>
      <c r="G142" s="25"/>
    </row>
    <row r="143" spans="2:7">
      <c r="B143" s="20"/>
      <c r="C143" s="201"/>
      <c r="D143" s="201"/>
      <c r="E143" s="201"/>
      <c r="F143" s="16"/>
      <c r="G143" s="25"/>
    </row>
    <row r="144" spans="2:7">
      <c r="B144" s="20"/>
      <c r="C144" s="201"/>
      <c r="D144" s="201"/>
      <c r="E144" s="201"/>
      <c r="F144" s="16"/>
      <c r="G144" s="25"/>
    </row>
    <row r="145" spans="2:7">
      <c r="B145" s="20"/>
      <c r="C145" s="201"/>
      <c r="D145" s="201"/>
      <c r="E145" s="201"/>
      <c r="F145" s="16"/>
      <c r="G145" s="25"/>
    </row>
    <row r="146" spans="2:7">
      <c r="B146" s="20"/>
      <c r="C146" s="201"/>
      <c r="D146" s="201"/>
      <c r="E146" s="201"/>
      <c r="F146" s="16"/>
      <c r="G146" s="25"/>
    </row>
    <row r="147" spans="2:7">
      <c r="B147" s="20"/>
      <c r="C147" s="201"/>
      <c r="D147" s="201"/>
      <c r="E147" s="201"/>
      <c r="F147" s="16"/>
      <c r="G147" s="25"/>
    </row>
    <row r="148" spans="2:7">
      <c r="B148" s="20"/>
      <c r="C148" s="201"/>
      <c r="D148" s="201"/>
      <c r="E148" s="201"/>
      <c r="F148" s="16"/>
      <c r="G148" s="25"/>
    </row>
    <row r="149" spans="2:7">
      <c r="B149" s="20"/>
      <c r="C149" s="201"/>
      <c r="D149" s="201"/>
      <c r="E149" s="201"/>
      <c r="F149" s="16"/>
      <c r="G149" s="25"/>
    </row>
    <row r="150" spans="2:7">
      <c r="B150" s="20"/>
      <c r="C150" s="201"/>
      <c r="D150" s="201"/>
      <c r="E150" s="201"/>
      <c r="F150" s="16"/>
      <c r="G150" s="25"/>
    </row>
    <row r="151" spans="2:7">
      <c r="B151" s="20"/>
      <c r="C151" s="201"/>
      <c r="D151" s="201"/>
      <c r="E151" s="201"/>
      <c r="F151" s="16"/>
      <c r="G151" s="25"/>
    </row>
    <row r="152" spans="2:7">
      <c r="B152" s="20"/>
      <c r="C152" s="201"/>
      <c r="D152" s="201"/>
      <c r="E152" s="201"/>
      <c r="F152" s="16"/>
      <c r="G152" s="25"/>
    </row>
    <row r="153" spans="2:7">
      <c r="B153" s="20"/>
      <c r="C153" s="201"/>
      <c r="D153" s="201"/>
      <c r="E153" s="201"/>
      <c r="F153" s="16"/>
      <c r="G153" s="25"/>
    </row>
    <row r="154" spans="2:7">
      <c r="B154" s="20"/>
      <c r="C154" s="201"/>
      <c r="D154" s="201"/>
      <c r="E154" s="201"/>
      <c r="F154" s="16"/>
      <c r="G154" s="25"/>
    </row>
    <row r="155" spans="2:7">
      <c r="B155" s="20"/>
      <c r="C155" s="201"/>
      <c r="D155" s="201"/>
      <c r="E155" s="201"/>
      <c r="F155" s="16"/>
      <c r="G155" s="25"/>
    </row>
    <row r="156" spans="2:7">
      <c r="B156" s="20"/>
      <c r="C156" s="201"/>
      <c r="D156" s="201"/>
      <c r="E156" s="201"/>
      <c r="F156" s="16"/>
      <c r="G156" s="25"/>
    </row>
    <row r="157" spans="2:7">
      <c r="B157" s="20"/>
      <c r="C157" s="201"/>
      <c r="D157" s="201"/>
      <c r="E157" s="201"/>
      <c r="F157" s="16"/>
      <c r="G157" s="25"/>
    </row>
    <row r="158" spans="2:7">
      <c r="B158" s="20"/>
      <c r="C158" s="201"/>
      <c r="D158" s="201"/>
      <c r="E158" s="201"/>
      <c r="F158" s="16"/>
      <c r="G158" s="25"/>
    </row>
    <row r="159" spans="2:7">
      <c r="B159" s="20"/>
      <c r="C159" s="201"/>
      <c r="D159" s="201"/>
      <c r="E159" s="201"/>
      <c r="F159" s="16"/>
      <c r="G159" s="25"/>
    </row>
    <row r="160" spans="2:7">
      <c r="B160" s="20"/>
      <c r="C160" s="201"/>
      <c r="D160" s="201"/>
      <c r="E160" s="201"/>
      <c r="F160" s="16"/>
      <c r="G160" s="25"/>
    </row>
    <row r="161" spans="2:7">
      <c r="B161" s="20"/>
      <c r="C161" s="201"/>
      <c r="D161" s="201"/>
      <c r="E161" s="201"/>
      <c r="F161" s="16"/>
      <c r="G161" s="25"/>
    </row>
    <row r="162" spans="2:7">
      <c r="B162" s="20"/>
      <c r="C162" s="201"/>
      <c r="D162" s="201"/>
      <c r="E162" s="201"/>
      <c r="F162" s="16"/>
      <c r="G162" s="25"/>
    </row>
    <row r="163" spans="2:7">
      <c r="B163" s="20"/>
      <c r="C163" s="201"/>
      <c r="D163" s="201"/>
      <c r="E163" s="201"/>
      <c r="F163" s="16"/>
      <c r="G163" s="25"/>
    </row>
    <row r="164" spans="2:7">
      <c r="B164" s="20"/>
      <c r="C164" s="201"/>
      <c r="D164" s="201"/>
      <c r="E164" s="201"/>
      <c r="F164" s="16"/>
      <c r="G164" s="25"/>
    </row>
    <row r="165" spans="2:7">
      <c r="B165" s="20"/>
      <c r="C165" s="201"/>
      <c r="D165" s="201"/>
      <c r="E165" s="201"/>
      <c r="F165" s="16"/>
      <c r="G165" s="25"/>
    </row>
    <row r="166" spans="2:7">
      <c r="B166" s="20"/>
      <c r="C166" s="201"/>
      <c r="D166" s="201"/>
      <c r="E166" s="201"/>
      <c r="F166" s="16"/>
      <c r="G166" s="25"/>
    </row>
    <row r="167" spans="2:7">
      <c r="B167" s="20"/>
      <c r="C167" s="201"/>
      <c r="D167" s="201"/>
      <c r="E167" s="201"/>
      <c r="F167" s="16"/>
      <c r="G167" s="25"/>
    </row>
    <row r="168" spans="2:7">
      <c r="B168" s="20"/>
      <c r="C168" s="201"/>
      <c r="D168" s="201"/>
      <c r="E168" s="201"/>
      <c r="F168" s="16"/>
      <c r="G168" s="25"/>
    </row>
    <row r="169" spans="2:7">
      <c r="B169" s="20"/>
      <c r="C169" s="201"/>
      <c r="D169" s="201"/>
      <c r="E169" s="201"/>
      <c r="F169" s="16"/>
      <c r="G169" s="25"/>
    </row>
    <row r="170" spans="2:7">
      <c r="B170" s="20"/>
      <c r="C170" s="201"/>
      <c r="D170" s="201"/>
      <c r="E170" s="201"/>
      <c r="F170" s="16"/>
      <c r="G170" s="25"/>
    </row>
    <row r="171" spans="2:7">
      <c r="B171" s="20"/>
      <c r="C171" s="201"/>
      <c r="D171" s="201"/>
      <c r="E171" s="201"/>
      <c r="F171" s="16"/>
      <c r="G171" s="25"/>
    </row>
    <row r="172" spans="2:7">
      <c r="B172" s="20"/>
      <c r="C172" s="201"/>
      <c r="D172" s="201"/>
      <c r="E172" s="201"/>
      <c r="F172" s="16"/>
      <c r="G172" s="25"/>
    </row>
    <row r="173" spans="2:7">
      <c r="B173" s="20"/>
      <c r="C173" s="201"/>
      <c r="D173" s="201"/>
      <c r="E173" s="201"/>
      <c r="F173" s="16"/>
      <c r="G173" s="25"/>
    </row>
    <row r="174" spans="2:7">
      <c r="B174" s="20"/>
      <c r="C174" s="201"/>
      <c r="D174" s="201"/>
      <c r="E174" s="201"/>
      <c r="F174" s="16"/>
      <c r="G174" s="25"/>
    </row>
    <row r="175" spans="2:7">
      <c r="B175" s="20"/>
      <c r="C175" s="201"/>
      <c r="D175" s="201"/>
      <c r="E175" s="201"/>
      <c r="F175" s="16"/>
      <c r="G175" s="25"/>
    </row>
    <row r="176" spans="2:7">
      <c r="B176" s="20"/>
      <c r="C176" s="201"/>
      <c r="D176" s="201"/>
      <c r="E176" s="201"/>
      <c r="F176" s="16"/>
      <c r="G176" s="25"/>
    </row>
    <row r="177" spans="2:7">
      <c r="B177" s="20"/>
      <c r="C177" s="201"/>
      <c r="D177" s="201"/>
      <c r="E177" s="201"/>
      <c r="F177" s="16"/>
      <c r="G177" s="25"/>
    </row>
    <row r="178" spans="2:7">
      <c r="B178" s="20"/>
      <c r="C178" s="201"/>
      <c r="D178" s="201"/>
      <c r="E178" s="201"/>
      <c r="F178" s="16"/>
      <c r="G178" s="25"/>
    </row>
    <row r="179" spans="2:7">
      <c r="B179" s="20"/>
      <c r="C179" s="201"/>
      <c r="D179" s="201"/>
      <c r="E179" s="201"/>
      <c r="F179" s="16"/>
      <c r="G179" s="25"/>
    </row>
    <row r="180" spans="2:7">
      <c r="B180" s="20"/>
      <c r="C180" s="201"/>
      <c r="D180" s="201"/>
      <c r="E180" s="201"/>
      <c r="F180" s="16"/>
      <c r="G180" s="25"/>
    </row>
    <row r="181" spans="2:7">
      <c r="B181" s="20"/>
      <c r="C181" s="201"/>
      <c r="D181" s="201"/>
      <c r="E181" s="201"/>
      <c r="F181" s="16"/>
      <c r="G181" s="25"/>
    </row>
    <row r="182" spans="2:7">
      <c r="B182" s="20"/>
      <c r="C182" s="201"/>
      <c r="D182" s="201"/>
      <c r="E182" s="201"/>
      <c r="F182" s="16"/>
      <c r="G182" s="25"/>
    </row>
    <row r="183" spans="2:7">
      <c r="B183" s="20"/>
      <c r="C183" s="201"/>
      <c r="D183" s="201"/>
      <c r="E183" s="201"/>
      <c r="F183" s="16"/>
      <c r="G183" s="25"/>
    </row>
    <row r="184" spans="2:7">
      <c r="B184" s="20"/>
      <c r="C184" s="201"/>
      <c r="D184" s="201"/>
      <c r="E184" s="201"/>
      <c r="F184" s="16"/>
      <c r="G184" s="25"/>
    </row>
    <row r="185" spans="2:7">
      <c r="B185" s="20"/>
      <c r="C185" s="201"/>
      <c r="D185" s="201"/>
      <c r="E185" s="201"/>
      <c r="F185" s="16"/>
      <c r="G185" s="25"/>
    </row>
    <row r="186" spans="2:7">
      <c r="B186" s="20"/>
      <c r="C186" s="201"/>
      <c r="D186" s="201"/>
      <c r="E186" s="201"/>
      <c r="F186" s="16"/>
      <c r="G186" s="25"/>
    </row>
    <row r="187" spans="2:7">
      <c r="B187" s="20"/>
      <c r="C187" s="201"/>
      <c r="D187" s="201"/>
      <c r="E187" s="201"/>
      <c r="F187" s="16"/>
      <c r="G187" s="25"/>
    </row>
    <row r="188" spans="2:7">
      <c r="B188" s="20"/>
      <c r="C188" s="201"/>
      <c r="D188" s="201"/>
      <c r="E188" s="201"/>
      <c r="F188" s="16"/>
      <c r="G188" s="25"/>
    </row>
    <row r="189" spans="2:7">
      <c r="B189" s="20"/>
      <c r="C189" s="201"/>
      <c r="D189" s="201"/>
      <c r="E189" s="201"/>
      <c r="F189" s="16"/>
      <c r="G189" s="25"/>
    </row>
    <row r="190" spans="2:7">
      <c r="B190" s="20"/>
      <c r="C190" s="201"/>
      <c r="D190" s="201"/>
      <c r="E190" s="201"/>
      <c r="F190" s="16"/>
      <c r="G190" s="25"/>
    </row>
    <row r="191" spans="2:7">
      <c r="B191" s="20"/>
      <c r="C191" s="201"/>
      <c r="D191" s="201"/>
      <c r="E191" s="201"/>
      <c r="F191" s="16"/>
      <c r="G191" s="25"/>
    </row>
    <row r="192" spans="2:7">
      <c r="B192" s="20"/>
      <c r="C192" s="201"/>
      <c r="D192" s="201"/>
      <c r="E192" s="201"/>
      <c r="F192" s="16"/>
      <c r="G192" s="25"/>
    </row>
    <row r="193" spans="2:7">
      <c r="B193" s="20"/>
      <c r="C193" s="201"/>
      <c r="D193" s="201"/>
      <c r="E193" s="201"/>
      <c r="F193" s="16"/>
      <c r="G193" s="25"/>
    </row>
    <row r="194" spans="2:7">
      <c r="B194" s="20"/>
      <c r="C194" s="201"/>
      <c r="D194" s="201"/>
      <c r="E194" s="201"/>
      <c r="F194" s="16"/>
      <c r="G194" s="25"/>
    </row>
    <row r="195" spans="2:7">
      <c r="B195" s="20"/>
      <c r="C195" s="201"/>
      <c r="D195" s="201"/>
      <c r="E195" s="201"/>
      <c r="F195" s="16"/>
      <c r="G195" s="25"/>
    </row>
    <row r="196" spans="2:7">
      <c r="B196" s="20"/>
      <c r="C196" s="201"/>
      <c r="D196" s="201"/>
      <c r="E196" s="201"/>
      <c r="F196" s="16"/>
      <c r="G196" s="25"/>
    </row>
    <row r="197" spans="2:7">
      <c r="B197" s="20"/>
      <c r="C197" s="201"/>
      <c r="D197" s="201"/>
      <c r="E197" s="201"/>
      <c r="F197" s="16"/>
      <c r="G197" s="25"/>
    </row>
    <row r="198" spans="2:7">
      <c r="B198" s="20"/>
      <c r="C198" s="201"/>
      <c r="D198" s="201"/>
      <c r="E198" s="201"/>
      <c r="F198" s="16"/>
      <c r="G198" s="25"/>
    </row>
    <row r="199" spans="2:7">
      <c r="B199" s="20"/>
      <c r="C199" s="201"/>
      <c r="D199" s="201"/>
      <c r="E199" s="201"/>
      <c r="F199" s="16"/>
      <c r="G199" s="25"/>
    </row>
    <row r="200" spans="2:7">
      <c r="B200" s="20"/>
      <c r="C200" s="201"/>
      <c r="D200" s="201"/>
      <c r="E200" s="201"/>
      <c r="F200" s="16"/>
      <c r="G200" s="25"/>
    </row>
    <row r="201" spans="2:7">
      <c r="B201" s="20"/>
      <c r="C201" s="201"/>
      <c r="D201" s="201"/>
      <c r="E201" s="201"/>
      <c r="F201" s="16"/>
      <c r="G201" s="25"/>
    </row>
    <row r="202" spans="2:7">
      <c r="B202" s="20"/>
      <c r="C202" s="201"/>
      <c r="D202" s="201"/>
      <c r="E202" s="201"/>
      <c r="F202" s="16"/>
      <c r="G202" s="25"/>
    </row>
    <row r="203" spans="2:7">
      <c r="B203" s="20"/>
      <c r="C203" s="201"/>
      <c r="D203" s="201"/>
      <c r="E203" s="201"/>
      <c r="F203" s="16"/>
      <c r="G203" s="25"/>
    </row>
    <row r="204" spans="2:7">
      <c r="B204" s="20"/>
      <c r="C204" s="201"/>
      <c r="D204" s="201"/>
      <c r="E204" s="201"/>
      <c r="F204" s="16"/>
      <c r="G204" s="25"/>
    </row>
    <row r="205" spans="2:7">
      <c r="B205" s="20"/>
      <c r="C205" s="201"/>
      <c r="D205" s="201"/>
      <c r="E205" s="201"/>
      <c r="F205" s="16"/>
      <c r="G205" s="25"/>
    </row>
    <row r="206" spans="2:7">
      <c r="B206" s="20"/>
      <c r="C206" s="201"/>
      <c r="D206" s="201"/>
      <c r="E206" s="201"/>
      <c r="F206" s="16"/>
      <c r="G206" s="25"/>
    </row>
    <row r="207" spans="2:7">
      <c r="B207" s="20"/>
      <c r="C207" s="201"/>
      <c r="D207" s="201"/>
      <c r="E207" s="201"/>
      <c r="F207" s="16"/>
      <c r="G207" s="25"/>
    </row>
    <row r="208" spans="2:7">
      <c r="B208" s="20"/>
      <c r="C208" s="201"/>
      <c r="D208" s="201"/>
      <c r="E208" s="201"/>
      <c r="F208" s="16"/>
      <c r="G208" s="25"/>
    </row>
    <row r="209" spans="2:7">
      <c r="B209" s="20"/>
      <c r="C209" s="201"/>
      <c r="D209" s="201"/>
      <c r="E209" s="201"/>
      <c r="F209" s="16"/>
      <c r="G209" s="25"/>
    </row>
    <row r="210" spans="2:7">
      <c r="B210" s="20"/>
      <c r="C210" s="201"/>
      <c r="D210" s="201"/>
      <c r="E210" s="201"/>
      <c r="F210" s="16"/>
      <c r="G210" s="25"/>
    </row>
    <row r="211" spans="2:7">
      <c r="B211" s="20"/>
      <c r="C211" s="201"/>
      <c r="D211" s="201"/>
      <c r="E211" s="201"/>
      <c r="F211" s="16"/>
      <c r="G211" s="25"/>
    </row>
    <row r="212" spans="2:7">
      <c r="B212" s="20"/>
      <c r="C212" s="201"/>
      <c r="D212" s="201"/>
      <c r="E212" s="201"/>
      <c r="F212" s="16"/>
      <c r="G212" s="25"/>
    </row>
    <row r="213" spans="2:7">
      <c r="B213" s="20"/>
      <c r="C213" s="201"/>
      <c r="D213" s="201"/>
      <c r="E213" s="201"/>
      <c r="F213" s="16"/>
      <c r="G213" s="25"/>
    </row>
    <row r="214" spans="2:7">
      <c r="B214" s="20"/>
      <c r="C214" s="201"/>
      <c r="D214" s="201"/>
      <c r="E214" s="201"/>
      <c r="F214" s="16"/>
      <c r="G214" s="25"/>
    </row>
    <row r="215" spans="2:7">
      <c r="B215" s="20"/>
      <c r="C215" s="201"/>
      <c r="D215" s="201"/>
      <c r="E215" s="201"/>
      <c r="F215" s="16"/>
      <c r="G215" s="25"/>
    </row>
    <row r="216" spans="2:7">
      <c r="B216" s="20"/>
      <c r="C216" s="201"/>
      <c r="D216" s="201"/>
      <c r="E216" s="201"/>
      <c r="F216" s="16"/>
      <c r="G216" s="25"/>
    </row>
    <row r="217" spans="2:7">
      <c r="B217" s="20"/>
      <c r="C217" s="201"/>
      <c r="D217" s="201"/>
      <c r="E217" s="201"/>
      <c r="F217" s="16"/>
      <c r="G217" s="25"/>
    </row>
    <row r="218" spans="2:7">
      <c r="B218" s="20"/>
      <c r="C218" s="201"/>
      <c r="D218" s="201"/>
      <c r="E218" s="201"/>
      <c r="F218" s="16"/>
      <c r="G218" s="25"/>
    </row>
    <row r="219" spans="2:7">
      <c r="B219" s="20"/>
      <c r="C219" s="201"/>
      <c r="D219" s="201"/>
      <c r="E219" s="201"/>
      <c r="F219" s="16"/>
      <c r="G219" s="25"/>
    </row>
    <row r="220" spans="2:7">
      <c r="B220" s="20"/>
      <c r="C220" s="201"/>
      <c r="D220" s="201"/>
      <c r="E220" s="201"/>
      <c r="F220" s="16"/>
      <c r="G220" s="25"/>
    </row>
    <row r="221" spans="2:7">
      <c r="B221" s="20"/>
      <c r="C221" s="201"/>
      <c r="D221" s="201"/>
      <c r="E221" s="201"/>
      <c r="F221" s="16"/>
      <c r="G221" s="25"/>
    </row>
    <row r="222" spans="2:7">
      <c r="B222" s="20"/>
      <c r="C222" s="201"/>
      <c r="D222" s="201"/>
      <c r="E222" s="201"/>
      <c r="F222" s="16"/>
      <c r="G222" s="25"/>
    </row>
    <row r="223" spans="2:7">
      <c r="B223" s="20"/>
      <c r="C223" s="201"/>
      <c r="D223" s="201"/>
      <c r="E223" s="201"/>
      <c r="F223" s="16"/>
      <c r="G223" s="25"/>
    </row>
    <row r="224" spans="2:7">
      <c r="B224" s="20"/>
      <c r="C224" s="201"/>
      <c r="D224" s="201"/>
      <c r="E224" s="201"/>
      <c r="F224" s="16"/>
      <c r="G224" s="25"/>
    </row>
    <row r="225" spans="2:7">
      <c r="B225" s="20"/>
      <c r="C225" s="201"/>
      <c r="D225" s="201"/>
      <c r="E225" s="201"/>
      <c r="F225" s="16"/>
      <c r="G225" s="25"/>
    </row>
    <row r="226" spans="2:7">
      <c r="B226" s="20"/>
      <c r="C226" s="201"/>
      <c r="D226" s="201"/>
      <c r="E226" s="201"/>
      <c r="F226" s="16"/>
      <c r="G226" s="25"/>
    </row>
    <row r="227" spans="2:7">
      <c r="B227" s="20"/>
      <c r="C227" s="201"/>
      <c r="D227" s="201"/>
      <c r="E227" s="201"/>
      <c r="F227" s="16"/>
      <c r="G227" s="25"/>
    </row>
    <row r="228" spans="2:7">
      <c r="B228" s="20"/>
      <c r="C228" s="201"/>
      <c r="D228" s="201"/>
      <c r="E228" s="201"/>
      <c r="F228" s="16"/>
      <c r="G228" s="25"/>
    </row>
    <row r="229" spans="2:7">
      <c r="B229" s="20"/>
      <c r="C229" s="201"/>
      <c r="D229" s="201"/>
      <c r="E229" s="201"/>
      <c r="F229" s="16"/>
      <c r="G229" s="25"/>
    </row>
    <row r="230" spans="2:7">
      <c r="B230" s="20"/>
      <c r="C230" s="201"/>
      <c r="D230" s="201"/>
      <c r="E230" s="201"/>
      <c r="F230" s="16"/>
      <c r="G230" s="25"/>
    </row>
    <row r="231" spans="2:7">
      <c r="B231" s="20"/>
      <c r="C231" s="201"/>
      <c r="D231" s="201"/>
      <c r="E231" s="201"/>
      <c r="F231" s="16"/>
      <c r="G231" s="25"/>
    </row>
    <row r="232" spans="2:7">
      <c r="B232" s="20"/>
      <c r="C232" s="201"/>
      <c r="D232" s="201"/>
      <c r="E232" s="201"/>
      <c r="F232" s="16"/>
      <c r="G232" s="25"/>
    </row>
    <row r="233" spans="2:7">
      <c r="B233" s="20"/>
      <c r="C233" s="201"/>
      <c r="D233" s="201"/>
      <c r="E233" s="201"/>
      <c r="F233" s="16"/>
      <c r="G233" s="25"/>
    </row>
    <row r="234" spans="2:7">
      <c r="B234" s="20"/>
      <c r="C234" s="201"/>
      <c r="D234" s="201"/>
      <c r="E234" s="201"/>
      <c r="F234" s="16"/>
      <c r="G234" s="25"/>
    </row>
    <row r="235" spans="2:7">
      <c r="B235" s="20"/>
      <c r="C235" s="201"/>
      <c r="D235" s="201"/>
      <c r="E235" s="201"/>
      <c r="F235" s="16"/>
      <c r="G235" s="25"/>
    </row>
    <row r="236" spans="2:7">
      <c r="B236" s="20"/>
      <c r="C236" s="201"/>
      <c r="D236" s="201"/>
      <c r="E236" s="201"/>
      <c r="F236" s="16"/>
      <c r="G236" s="25"/>
    </row>
    <row r="237" spans="2:7">
      <c r="B237" s="20"/>
      <c r="C237" s="201"/>
      <c r="D237" s="201"/>
      <c r="E237" s="201"/>
      <c r="F237" s="16"/>
      <c r="G237" s="25"/>
    </row>
    <row r="238" spans="2:7">
      <c r="B238" s="20"/>
      <c r="C238" s="201"/>
      <c r="D238" s="201"/>
      <c r="E238" s="201"/>
      <c r="F238" s="16"/>
      <c r="G238" s="25"/>
    </row>
    <row r="239" spans="2:7">
      <c r="B239" s="20"/>
      <c r="C239" s="201"/>
      <c r="D239" s="201"/>
      <c r="E239" s="201"/>
      <c r="F239" s="16"/>
      <c r="G239" s="25"/>
    </row>
    <row r="240" spans="2:7">
      <c r="B240" s="20"/>
      <c r="C240" s="201"/>
      <c r="D240" s="201"/>
      <c r="E240" s="201"/>
      <c r="F240" s="16"/>
      <c r="G240" s="25"/>
    </row>
    <row r="241" spans="2:7">
      <c r="B241" s="20"/>
      <c r="C241" s="201"/>
      <c r="D241" s="201"/>
      <c r="E241" s="201"/>
      <c r="F241" s="16"/>
      <c r="G241" s="25"/>
    </row>
    <row r="242" spans="2:7">
      <c r="B242" s="20"/>
      <c r="C242" s="201"/>
      <c r="D242" s="201"/>
      <c r="E242" s="201"/>
      <c r="F242" s="16"/>
      <c r="G242" s="25"/>
    </row>
    <row r="243" spans="2:7">
      <c r="B243" s="20"/>
      <c r="C243" s="201"/>
      <c r="D243" s="201"/>
      <c r="E243" s="201"/>
      <c r="F243" s="16"/>
      <c r="G243" s="25"/>
    </row>
    <row r="244" spans="2:7">
      <c r="B244" s="20"/>
      <c r="C244" s="201"/>
      <c r="D244" s="201"/>
      <c r="E244" s="201"/>
      <c r="F244" s="16"/>
      <c r="G244" s="25"/>
    </row>
    <row r="245" spans="2:7">
      <c r="B245" s="20"/>
      <c r="C245" s="201"/>
      <c r="D245" s="201"/>
      <c r="E245" s="201"/>
      <c r="F245" s="16"/>
      <c r="G245" s="25"/>
    </row>
    <row r="246" spans="2:7">
      <c r="B246" s="20"/>
      <c r="C246" s="201"/>
      <c r="D246" s="201"/>
      <c r="E246" s="201"/>
      <c r="F246" s="16"/>
      <c r="G246" s="25"/>
    </row>
    <row r="247" spans="2:7">
      <c r="B247" s="20"/>
      <c r="C247" s="201"/>
      <c r="D247" s="201"/>
      <c r="E247" s="201"/>
      <c r="F247" s="16"/>
      <c r="G247" s="25"/>
    </row>
    <row r="248" spans="2:7">
      <c r="B248" s="20"/>
      <c r="C248" s="201"/>
      <c r="D248" s="201"/>
      <c r="E248" s="201"/>
      <c r="F248" s="16"/>
      <c r="G248" s="25"/>
    </row>
    <row r="249" spans="2:7">
      <c r="B249" s="20"/>
      <c r="C249" s="201"/>
      <c r="D249" s="201"/>
      <c r="E249" s="201"/>
      <c r="F249" s="16"/>
      <c r="G249" s="25"/>
    </row>
    <row r="250" spans="2:7">
      <c r="B250" s="20"/>
      <c r="C250" s="201"/>
      <c r="D250" s="201"/>
      <c r="E250" s="201"/>
      <c r="F250" s="16"/>
      <c r="G250" s="25"/>
    </row>
    <row r="251" spans="2:7">
      <c r="B251" s="20"/>
      <c r="C251" s="201"/>
      <c r="D251" s="201"/>
      <c r="E251" s="201"/>
      <c r="F251" s="16"/>
      <c r="G251" s="25"/>
    </row>
    <row r="252" spans="2:7">
      <c r="B252" s="20"/>
      <c r="C252" s="201"/>
      <c r="D252" s="201"/>
      <c r="E252" s="201"/>
      <c r="F252" s="16"/>
      <c r="G252" s="25"/>
    </row>
    <row r="253" spans="2:7">
      <c r="B253" s="20"/>
      <c r="C253" s="201"/>
      <c r="D253" s="201"/>
      <c r="E253" s="201"/>
      <c r="F253" s="16"/>
      <c r="G253" s="25"/>
    </row>
    <row r="254" spans="2:7">
      <c r="B254" s="20"/>
      <c r="C254" s="201"/>
      <c r="D254" s="201"/>
      <c r="E254" s="201"/>
      <c r="F254" s="16"/>
      <c r="G254" s="25"/>
    </row>
    <row r="255" spans="2:7">
      <c r="B255" s="20"/>
      <c r="C255" s="201"/>
      <c r="D255" s="201"/>
      <c r="E255" s="201"/>
      <c r="F255" s="16"/>
      <c r="G255" s="25"/>
    </row>
    <row r="256" spans="2:7">
      <c r="B256" s="20"/>
      <c r="C256" s="201"/>
      <c r="D256" s="201"/>
      <c r="E256" s="201"/>
      <c r="F256" s="16"/>
      <c r="G256" s="25"/>
    </row>
    <row r="257" spans="2:7">
      <c r="B257" s="20"/>
      <c r="C257" s="201"/>
      <c r="D257" s="201"/>
      <c r="E257" s="201"/>
      <c r="F257" s="16"/>
      <c r="G257" s="25"/>
    </row>
    <row r="258" spans="2:7">
      <c r="B258" s="20"/>
      <c r="C258" s="201"/>
      <c r="D258" s="201"/>
      <c r="E258" s="201"/>
      <c r="F258" s="16"/>
      <c r="G258" s="25"/>
    </row>
    <row r="259" spans="2:7">
      <c r="B259" s="20"/>
      <c r="C259" s="201"/>
      <c r="D259" s="201"/>
      <c r="E259" s="201"/>
      <c r="F259" s="16"/>
      <c r="G259" s="25"/>
    </row>
    <row r="260" spans="2:7">
      <c r="B260" s="20"/>
      <c r="C260" s="201"/>
      <c r="D260" s="201"/>
      <c r="E260" s="201"/>
      <c r="F260" s="16"/>
      <c r="G260" s="25"/>
    </row>
    <row r="261" spans="2:7">
      <c r="B261" s="20"/>
      <c r="C261" s="201"/>
      <c r="D261" s="201"/>
      <c r="E261" s="201"/>
      <c r="F261" s="16"/>
      <c r="G261" s="25"/>
    </row>
    <row r="262" spans="2:7">
      <c r="B262" s="20"/>
      <c r="C262" s="201"/>
      <c r="D262" s="201"/>
      <c r="E262" s="201"/>
      <c r="F262" s="16"/>
      <c r="G262" s="25"/>
    </row>
    <row r="263" spans="2:7">
      <c r="B263" s="20"/>
      <c r="C263" s="201"/>
      <c r="D263" s="201"/>
      <c r="E263" s="201"/>
      <c r="F263" s="16"/>
      <c r="G263" s="25"/>
    </row>
    <row r="264" spans="2:7">
      <c r="B264" s="20"/>
      <c r="C264" s="201"/>
      <c r="D264" s="201"/>
      <c r="E264" s="201"/>
      <c r="F264" s="16"/>
      <c r="G264" s="25"/>
    </row>
    <row r="265" spans="2:7">
      <c r="B265" s="20"/>
      <c r="C265" s="201"/>
      <c r="D265" s="201"/>
      <c r="E265" s="201"/>
      <c r="F265" s="16"/>
      <c r="G265" s="25"/>
    </row>
    <row r="266" spans="2:7">
      <c r="B266" s="20"/>
      <c r="C266" s="201"/>
      <c r="D266" s="201"/>
      <c r="E266" s="201"/>
      <c r="F266" s="16"/>
      <c r="G266" s="25"/>
    </row>
    <row r="267" spans="2:7">
      <c r="B267" s="20"/>
      <c r="C267" s="201"/>
      <c r="D267" s="201"/>
      <c r="E267" s="201"/>
      <c r="F267" s="16"/>
      <c r="G267" s="25"/>
    </row>
    <row r="268" spans="2:7">
      <c r="B268" s="20"/>
      <c r="C268" s="201"/>
      <c r="D268" s="201"/>
      <c r="E268" s="201"/>
      <c r="F268" s="16"/>
      <c r="G268" s="25"/>
    </row>
    <row r="269" spans="2:7">
      <c r="B269" s="20"/>
      <c r="C269" s="201"/>
      <c r="D269" s="201"/>
      <c r="E269" s="201"/>
      <c r="F269" s="16"/>
      <c r="G269" s="25"/>
    </row>
    <row r="270" spans="2:7">
      <c r="B270" s="20"/>
      <c r="C270" s="201"/>
      <c r="D270" s="201"/>
      <c r="E270" s="201"/>
      <c r="F270" s="16"/>
      <c r="G270" s="25"/>
    </row>
    <row r="271" spans="2:7">
      <c r="B271" s="20"/>
      <c r="C271" s="201"/>
      <c r="D271" s="201"/>
      <c r="E271" s="201"/>
      <c r="F271" s="16"/>
      <c r="G271" s="25"/>
    </row>
    <row r="272" spans="2:7">
      <c r="B272" s="20"/>
      <c r="C272" s="201"/>
      <c r="D272" s="201"/>
      <c r="E272" s="201"/>
      <c r="F272" s="16"/>
      <c r="G272" s="25"/>
    </row>
    <row r="273" spans="2:7">
      <c r="B273" s="20"/>
      <c r="C273" s="201"/>
      <c r="D273" s="201"/>
      <c r="E273" s="201"/>
      <c r="F273" s="16"/>
      <c r="G273" s="25"/>
    </row>
    <row r="274" spans="2:7">
      <c r="B274" s="20"/>
      <c r="C274" s="201"/>
      <c r="D274" s="201"/>
      <c r="E274" s="201"/>
      <c r="F274" s="16"/>
      <c r="G274" s="25"/>
    </row>
    <row r="275" spans="2:7">
      <c r="B275" s="20"/>
      <c r="C275" s="201"/>
      <c r="D275" s="201"/>
      <c r="E275" s="201"/>
      <c r="F275" s="16"/>
      <c r="G275" s="25"/>
    </row>
    <row r="276" spans="2:7">
      <c r="B276" s="20"/>
      <c r="C276" s="201"/>
      <c r="D276" s="201"/>
      <c r="E276" s="201"/>
      <c r="F276" s="16"/>
      <c r="G276" s="25"/>
    </row>
    <row r="277" spans="2:7">
      <c r="B277" s="20"/>
      <c r="C277" s="201"/>
      <c r="D277" s="201"/>
      <c r="E277" s="201"/>
      <c r="F277" s="16"/>
      <c r="G277" s="25"/>
    </row>
    <row r="278" spans="2:7">
      <c r="B278" s="20"/>
      <c r="C278" s="201"/>
      <c r="D278" s="201"/>
      <c r="E278" s="201"/>
      <c r="F278" s="16"/>
      <c r="G278" s="25"/>
    </row>
    <row r="279" spans="2:7">
      <c r="B279" s="20"/>
      <c r="C279" s="201"/>
      <c r="D279" s="201"/>
      <c r="E279" s="201"/>
      <c r="F279" s="16"/>
      <c r="G279" s="25"/>
    </row>
    <row r="280" spans="2:7">
      <c r="B280" s="20"/>
      <c r="C280" s="201"/>
      <c r="D280" s="201"/>
      <c r="E280" s="201"/>
      <c r="F280" s="16"/>
      <c r="G280" s="25"/>
    </row>
    <row r="281" spans="2:7">
      <c r="B281" s="20"/>
      <c r="C281" s="201"/>
      <c r="D281" s="201"/>
      <c r="E281" s="201"/>
      <c r="F281" s="16"/>
      <c r="G281" s="25"/>
    </row>
    <row r="282" spans="2:7">
      <c r="B282" s="20"/>
      <c r="C282" s="201"/>
      <c r="D282" s="201"/>
      <c r="E282" s="201"/>
      <c r="F282" s="16"/>
      <c r="G282" s="25"/>
    </row>
    <row r="283" spans="2:7">
      <c r="B283" s="20"/>
      <c r="C283" s="201"/>
      <c r="D283" s="201"/>
      <c r="E283" s="201"/>
      <c r="F283" s="16"/>
      <c r="G283" s="25"/>
    </row>
    <row r="284" spans="2:7">
      <c r="B284" s="20"/>
      <c r="C284" s="201"/>
      <c r="D284" s="201"/>
      <c r="E284" s="201"/>
      <c r="F284" s="16"/>
      <c r="G284" s="25"/>
    </row>
    <row r="285" spans="2:7">
      <c r="B285" s="20"/>
      <c r="C285" s="201"/>
      <c r="D285" s="201"/>
      <c r="E285" s="201"/>
      <c r="F285" s="16"/>
      <c r="G285" s="25"/>
    </row>
    <row r="286" spans="2:7">
      <c r="B286" s="20"/>
      <c r="C286" s="201"/>
      <c r="D286" s="201"/>
      <c r="E286" s="201"/>
      <c r="F286" s="16"/>
      <c r="G286" s="25"/>
    </row>
    <row r="287" spans="2:7">
      <c r="B287" s="20"/>
      <c r="C287" s="201"/>
      <c r="D287" s="201"/>
      <c r="E287" s="201"/>
      <c r="F287" s="16"/>
      <c r="G287" s="25"/>
    </row>
    <row r="288" spans="2:7">
      <c r="B288" s="20"/>
      <c r="C288" s="201"/>
      <c r="D288" s="201"/>
      <c r="E288" s="201"/>
      <c r="F288" s="16"/>
      <c r="G288" s="25"/>
    </row>
    <row r="289" spans="2:7">
      <c r="B289" s="20"/>
      <c r="C289" s="201"/>
      <c r="D289" s="201"/>
      <c r="E289" s="201"/>
      <c r="F289" s="16"/>
      <c r="G289" s="25"/>
    </row>
    <row r="290" spans="2:7">
      <c r="B290" s="20"/>
      <c r="C290" s="201"/>
      <c r="D290" s="201"/>
      <c r="E290" s="201"/>
      <c r="F290" s="16"/>
      <c r="G290" s="25"/>
    </row>
    <row r="291" spans="2:7">
      <c r="B291" s="20"/>
      <c r="C291" s="201"/>
      <c r="D291" s="201"/>
      <c r="E291" s="201"/>
      <c r="F291" s="16"/>
      <c r="G291" s="25"/>
    </row>
    <row r="292" spans="2:7">
      <c r="B292" s="20"/>
      <c r="C292" s="201"/>
      <c r="D292" s="201"/>
      <c r="E292" s="201"/>
      <c r="F292" s="16"/>
      <c r="G292" s="25"/>
    </row>
    <row r="293" spans="2:7">
      <c r="B293" s="20"/>
      <c r="C293" s="201"/>
      <c r="D293" s="201"/>
      <c r="E293" s="201"/>
      <c r="F293" s="16"/>
      <c r="G293" s="25"/>
    </row>
    <row r="294" spans="2:7">
      <c r="B294" s="20"/>
      <c r="C294" s="201"/>
      <c r="D294" s="201"/>
      <c r="E294" s="201"/>
      <c r="F294" s="16"/>
      <c r="G294" s="25"/>
    </row>
    <row r="295" spans="2:7">
      <c r="B295" s="20"/>
      <c r="C295" s="201"/>
      <c r="D295" s="201"/>
      <c r="E295" s="201"/>
      <c r="F295" s="16"/>
      <c r="G295" s="25"/>
    </row>
    <row r="296" spans="2:7">
      <c r="B296" s="20"/>
      <c r="C296" s="201"/>
      <c r="D296" s="201"/>
      <c r="E296" s="201"/>
      <c r="F296" s="16"/>
      <c r="G296" s="25"/>
    </row>
    <row r="297" spans="2:7">
      <c r="B297" s="20"/>
      <c r="C297" s="201"/>
      <c r="D297" s="201"/>
      <c r="E297" s="201"/>
      <c r="F297" s="16"/>
      <c r="G297" s="25"/>
    </row>
    <row r="298" spans="2:7">
      <c r="B298" s="20"/>
      <c r="C298" s="201"/>
      <c r="D298" s="201"/>
      <c r="E298" s="201"/>
      <c r="F298" s="16"/>
      <c r="G298" s="25"/>
    </row>
    <row r="299" spans="2:7">
      <c r="B299" s="20"/>
      <c r="C299" s="201"/>
      <c r="D299" s="201"/>
      <c r="E299" s="201"/>
      <c r="F299" s="16"/>
      <c r="G299" s="25"/>
    </row>
    <row r="300" spans="2:7">
      <c r="B300" s="20"/>
      <c r="C300" s="201"/>
      <c r="D300" s="201"/>
      <c r="E300" s="201"/>
      <c r="F300" s="16"/>
      <c r="G300" s="25"/>
    </row>
    <row r="301" spans="2:7">
      <c r="B301" s="20"/>
      <c r="C301" s="201"/>
      <c r="D301" s="201"/>
      <c r="E301" s="201"/>
      <c r="F301" s="16"/>
      <c r="G301" s="25"/>
    </row>
    <row r="302" spans="2:7">
      <c r="B302" s="20"/>
      <c r="C302" s="201"/>
      <c r="D302" s="201"/>
      <c r="E302" s="201"/>
      <c r="F302" s="16"/>
      <c r="G302" s="25"/>
    </row>
    <row r="303" spans="2:7">
      <c r="B303" s="20"/>
      <c r="C303" s="201"/>
      <c r="D303" s="201"/>
      <c r="E303" s="201"/>
      <c r="F303" s="16"/>
      <c r="G303" s="25"/>
    </row>
    <row r="304" spans="2:7">
      <c r="B304" s="20"/>
      <c r="C304" s="201"/>
      <c r="D304" s="201"/>
      <c r="E304" s="201"/>
      <c r="F304" s="16"/>
      <c r="G304" s="25"/>
    </row>
    <row r="305" spans="2:7">
      <c r="B305" s="20"/>
      <c r="C305" s="201"/>
      <c r="D305" s="201"/>
      <c r="E305" s="201"/>
      <c r="F305" s="16"/>
      <c r="G305" s="25"/>
    </row>
    <row r="306" spans="2:7">
      <c r="B306" s="20"/>
      <c r="C306" s="201"/>
      <c r="D306" s="201"/>
      <c r="E306" s="201"/>
      <c r="F306" s="16"/>
      <c r="G306" s="25"/>
    </row>
    <row r="307" spans="2:7">
      <c r="B307" s="20"/>
      <c r="C307" s="201"/>
      <c r="D307" s="201"/>
      <c r="E307" s="201"/>
      <c r="F307" s="16"/>
      <c r="G307" s="25"/>
    </row>
    <row r="308" spans="2:7">
      <c r="B308" s="20"/>
      <c r="C308" s="201"/>
      <c r="D308" s="201"/>
      <c r="E308" s="201"/>
      <c r="F308" s="16"/>
      <c r="G308" s="25"/>
    </row>
    <row r="309" spans="2:7">
      <c r="B309" s="20"/>
      <c r="C309" s="201"/>
      <c r="D309" s="201"/>
      <c r="E309" s="201"/>
      <c r="F309" s="16"/>
      <c r="G309" s="25"/>
    </row>
    <row r="310" spans="2:7">
      <c r="B310" s="20"/>
      <c r="C310" s="201"/>
      <c r="D310" s="201"/>
      <c r="E310" s="201"/>
      <c r="F310" s="16"/>
      <c r="G310" s="25"/>
    </row>
    <row r="311" spans="2:7">
      <c r="B311" s="20"/>
      <c r="C311" s="201"/>
      <c r="D311" s="201"/>
      <c r="E311" s="201"/>
      <c r="F311" s="16"/>
      <c r="G311" s="25"/>
    </row>
    <row r="312" spans="2:7">
      <c r="B312" s="20"/>
      <c r="C312" s="201"/>
      <c r="D312" s="201"/>
      <c r="E312" s="201"/>
      <c r="F312" s="16"/>
      <c r="G312" s="25"/>
    </row>
    <row r="313" spans="2:7">
      <c r="B313" s="20"/>
      <c r="C313" s="201"/>
      <c r="D313" s="201"/>
      <c r="E313" s="201"/>
      <c r="F313" s="16"/>
      <c r="G313" s="25"/>
    </row>
    <row r="314" spans="2:7">
      <c r="B314" s="20"/>
      <c r="C314" s="201"/>
      <c r="D314" s="201"/>
      <c r="E314" s="201"/>
      <c r="F314" s="16"/>
      <c r="G314" s="25"/>
    </row>
    <row r="315" spans="2:7">
      <c r="B315" s="20"/>
      <c r="C315" s="201"/>
      <c r="D315" s="201"/>
      <c r="E315" s="201"/>
      <c r="F315" s="16"/>
      <c r="G315" s="25"/>
    </row>
    <row r="316" spans="2:7">
      <c r="B316" s="20"/>
      <c r="C316" s="201"/>
      <c r="D316" s="201"/>
      <c r="E316" s="201"/>
      <c r="F316" s="16"/>
      <c r="G316" s="25"/>
    </row>
    <row r="317" spans="2:7">
      <c r="B317" s="20"/>
      <c r="C317" s="201"/>
      <c r="D317" s="201"/>
      <c r="E317" s="201"/>
      <c r="F317" s="16"/>
      <c r="G317" s="25"/>
    </row>
    <row r="318" spans="2:7">
      <c r="B318" s="20"/>
      <c r="C318" s="201"/>
      <c r="D318" s="201"/>
      <c r="E318" s="201"/>
      <c r="F318" s="16"/>
      <c r="G318" s="25"/>
    </row>
    <row r="319" spans="2:7">
      <c r="B319" s="20"/>
      <c r="C319" s="201"/>
      <c r="D319" s="201"/>
      <c r="E319" s="201"/>
      <c r="F319" s="16"/>
      <c r="G319" s="25"/>
    </row>
    <row r="320" spans="2:7">
      <c r="B320" s="20"/>
      <c r="C320" s="201"/>
      <c r="D320" s="201"/>
      <c r="E320" s="201"/>
      <c r="F320" s="16"/>
      <c r="G320" s="25"/>
    </row>
    <row r="321" spans="2:7">
      <c r="B321" s="20"/>
      <c r="C321" s="201"/>
      <c r="D321" s="201"/>
      <c r="E321" s="201"/>
      <c r="F321" s="16"/>
      <c r="G321" s="25"/>
    </row>
    <row r="322" spans="2:7">
      <c r="B322" s="20"/>
      <c r="C322" s="201"/>
      <c r="D322" s="201"/>
      <c r="E322" s="201"/>
      <c r="F322" s="16"/>
      <c r="G322" s="25"/>
    </row>
    <row r="323" spans="2:7">
      <c r="B323" s="20"/>
      <c r="C323" s="201"/>
      <c r="D323" s="201"/>
      <c r="E323" s="201"/>
      <c r="F323" s="16"/>
      <c r="G323" s="25"/>
    </row>
    <row r="324" spans="2:7">
      <c r="B324" s="20"/>
      <c r="C324" s="201"/>
      <c r="D324" s="201"/>
      <c r="E324" s="201"/>
      <c r="F324" s="16"/>
      <c r="G324" s="25"/>
    </row>
    <row r="325" spans="2:7">
      <c r="B325" s="20"/>
      <c r="C325" s="201"/>
      <c r="D325" s="201"/>
      <c r="E325" s="201"/>
      <c r="F325" s="16"/>
      <c r="G325" s="25"/>
    </row>
    <row r="326" spans="2:7">
      <c r="B326" s="20"/>
      <c r="C326" s="201"/>
      <c r="D326" s="201"/>
      <c r="E326" s="201"/>
      <c r="F326" s="16"/>
      <c r="G326" s="25"/>
    </row>
    <row r="327" spans="2:7">
      <c r="B327" s="20"/>
      <c r="C327" s="201"/>
      <c r="D327" s="201"/>
      <c r="E327" s="201"/>
      <c r="F327" s="16"/>
      <c r="G327" s="25"/>
    </row>
    <row r="328" spans="2:7">
      <c r="B328" s="20"/>
      <c r="C328" s="201"/>
      <c r="D328" s="201"/>
      <c r="E328" s="201"/>
      <c r="F328" s="16"/>
      <c r="G328" s="25"/>
    </row>
    <row r="329" spans="2:7">
      <c r="B329" s="20"/>
      <c r="C329" s="201"/>
      <c r="D329" s="201"/>
      <c r="E329" s="201"/>
      <c r="F329" s="16"/>
      <c r="G329" s="25"/>
    </row>
    <row r="330" spans="2:7">
      <c r="B330" s="20"/>
      <c r="C330" s="201"/>
      <c r="D330" s="201"/>
      <c r="E330" s="201"/>
      <c r="F330" s="16"/>
      <c r="G330" s="25"/>
    </row>
    <row r="331" spans="2:7">
      <c r="B331" s="20"/>
      <c r="C331" s="201"/>
      <c r="D331" s="201"/>
      <c r="E331" s="201"/>
      <c r="F331" s="16"/>
      <c r="G331" s="25"/>
    </row>
    <row r="332" spans="2:7">
      <c r="B332" s="20"/>
      <c r="C332" s="201"/>
      <c r="D332" s="201"/>
      <c r="E332" s="201"/>
      <c r="F332" s="16"/>
      <c r="G332" s="25"/>
    </row>
    <row r="333" spans="2:7">
      <c r="B333" s="20"/>
      <c r="C333" s="201"/>
      <c r="D333" s="201"/>
      <c r="E333" s="201"/>
      <c r="F333" s="16"/>
      <c r="G333" s="25"/>
    </row>
    <row r="334" spans="2:7">
      <c r="B334" s="20"/>
      <c r="C334" s="201"/>
      <c r="D334" s="201"/>
      <c r="E334" s="201"/>
      <c r="F334" s="16"/>
      <c r="G334" s="25"/>
    </row>
    <row r="335" spans="2:7">
      <c r="B335" s="20"/>
      <c r="C335" s="201"/>
      <c r="D335" s="201"/>
      <c r="E335" s="201"/>
      <c r="F335" s="16"/>
      <c r="G335" s="25"/>
    </row>
    <row r="336" spans="2:7">
      <c r="B336" s="20"/>
      <c r="C336" s="201"/>
      <c r="D336" s="201"/>
      <c r="E336" s="201"/>
      <c r="F336" s="16"/>
      <c r="G336" s="25"/>
    </row>
    <row r="337" spans="2:7">
      <c r="B337" s="20"/>
      <c r="C337" s="201"/>
      <c r="D337" s="201"/>
      <c r="E337" s="201"/>
      <c r="F337" s="16"/>
      <c r="G337" s="25"/>
    </row>
    <row r="338" spans="2:7">
      <c r="B338" s="20"/>
      <c r="C338" s="201"/>
      <c r="D338" s="201"/>
      <c r="E338" s="201"/>
      <c r="F338" s="16"/>
      <c r="G338" s="25"/>
    </row>
    <row r="339" spans="2:7">
      <c r="B339" s="20"/>
      <c r="C339" s="201"/>
      <c r="D339" s="201"/>
      <c r="E339" s="201"/>
      <c r="F339" s="16"/>
      <c r="G339" s="25"/>
    </row>
    <row r="340" spans="2:7">
      <c r="B340" s="20"/>
      <c r="C340" s="201"/>
      <c r="D340" s="201"/>
      <c r="E340" s="201"/>
      <c r="F340" s="16"/>
      <c r="G340" s="25"/>
    </row>
    <row r="341" spans="2:7">
      <c r="B341" s="20"/>
      <c r="C341" s="201"/>
      <c r="D341" s="201"/>
      <c r="E341" s="201"/>
      <c r="F341" s="16"/>
      <c r="G341" s="25"/>
    </row>
    <row r="342" spans="2:7">
      <c r="B342" s="20"/>
      <c r="C342" s="201"/>
      <c r="D342" s="201"/>
      <c r="E342" s="201"/>
      <c r="F342" s="16"/>
      <c r="G342" s="25"/>
    </row>
    <row r="343" spans="2:7">
      <c r="B343" s="20"/>
      <c r="C343" s="201"/>
      <c r="D343" s="201"/>
      <c r="E343" s="201"/>
      <c r="F343" s="16"/>
      <c r="G343" s="25"/>
    </row>
    <row r="344" spans="2:7">
      <c r="B344" s="20"/>
      <c r="C344" s="201"/>
      <c r="D344" s="201"/>
      <c r="E344" s="201"/>
      <c r="F344" s="16"/>
      <c r="G344" s="25"/>
    </row>
    <row r="345" spans="2:7">
      <c r="B345" s="20"/>
      <c r="C345" s="201"/>
      <c r="D345" s="201"/>
      <c r="E345" s="201"/>
      <c r="F345" s="16"/>
      <c r="G345" s="25"/>
    </row>
    <row r="346" spans="2:7">
      <c r="B346" s="20"/>
      <c r="C346" s="201"/>
      <c r="D346" s="201"/>
      <c r="E346" s="201"/>
      <c r="F346" s="16"/>
      <c r="G346" s="25"/>
    </row>
    <row r="347" spans="2:7">
      <c r="B347" s="20"/>
      <c r="C347" s="201"/>
      <c r="D347" s="201"/>
      <c r="E347" s="201"/>
      <c r="F347" s="16"/>
      <c r="G347" s="25"/>
    </row>
    <row r="348" spans="2:7">
      <c r="B348" s="20"/>
      <c r="C348" s="201"/>
      <c r="D348" s="201"/>
      <c r="E348" s="201"/>
      <c r="F348" s="16"/>
      <c r="G348" s="25"/>
    </row>
    <row r="349" spans="2:7">
      <c r="B349" s="20"/>
      <c r="C349" s="201"/>
      <c r="D349" s="201"/>
      <c r="E349" s="201"/>
      <c r="F349" s="16"/>
      <c r="G349" s="25"/>
    </row>
    <row r="350" spans="2:7">
      <c r="B350" s="20"/>
      <c r="C350" s="201"/>
      <c r="D350" s="201"/>
      <c r="E350" s="201"/>
      <c r="F350" s="16"/>
      <c r="G350" s="25"/>
    </row>
    <row r="351" spans="2:7">
      <c r="B351" s="20"/>
      <c r="C351" s="201"/>
      <c r="D351" s="201"/>
      <c r="E351" s="201"/>
      <c r="F351" s="16"/>
      <c r="G351" s="25"/>
    </row>
    <row r="352" spans="2:7">
      <c r="B352" s="20"/>
      <c r="C352" s="201"/>
      <c r="D352" s="201"/>
      <c r="E352" s="201"/>
      <c r="F352" s="16"/>
      <c r="G352" s="25"/>
    </row>
    <row r="353" spans="2:7">
      <c r="B353" s="20"/>
      <c r="C353" s="201"/>
      <c r="D353" s="201"/>
      <c r="E353" s="201"/>
      <c r="F353" s="16"/>
      <c r="G353" s="25"/>
    </row>
    <row r="354" spans="2:7">
      <c r="B354" s="20"/>
      <c r="C354" s="201"/>
      <c r="D354" s="201"/>
      <c r="E354" s="201"/>
      <c r="F354" s="16"/>
      <c r="G354" s="25"/>
    </row>
    <row r="355" spans="2:7">
      <c r="B355" s="20"/>
      <c r="C355" s="201"/>
      <c r="D355" s="201"/>
      <c r="E355" s="201"/>
      <c r="F355" s="16"/>
      <c r="G355" s="25"/>
    </row>
    <row r="356" spans="2:7">
      <c r="B356" s="20"/>
      <c r="C356" s="201"/>
      <c r="D356" s="201"/>
      <c r="E356" s="201"/>
      <c r="F356" s="16"/>
      <c r="G356" s="25"/>
    </row>
    <row r="357" spans="2:7">
      <c r="B357" s="20"/>
      <c r="C357" s="201"/>
      <c r="D357" s="201"/>
      <c r="E357" s="201"/>
      <c r="F357" s="16"/>
      <c r="G357" s="25"/>
    </row>
    <row r="358" spans="2:7">
      <c r="B358" s="20"/>
      <c r="C358" s="201"/>
      <c r="D358" s="201"/>
      <c r="E358" s="201"/>
      <c r="F358" s="16"/>
      <c r="G358" s="25"/>
    </row>
    <row r="359" spans="2:7">
      <c r="B359" s="20"/>
      <c r="C359" s="201"/>
      <c r="D359" s="201"/>
      <c r="E359" s="201"/>
      <c r="F359" s="16"/>
      <c r="G359" s="25"/>
    </row>
    <row r="360" spans="2:7">
      <c r="B360" s="20"/>
      <c r="C360" s="201"/>
      <c r="D360" s="201"/>
      <c r="E360" s="201"/>
      <c r="F360" s="16"/>
      <c r="G360" s="25"/>
    </row>
    <row r="361" spans="2:7">
      <c r="B361" s="20"/>
      <c r="C361" s="201"/>
      <c r="D361" s="201"/>
      <c r="E361" s="201"/>
      <c r="F361" s="16"/>
      <c r="G361" s="25"/>
    </row>
    <row r="362" spans="2:7">
      <c r="B362" s="20"/>
      <c r="C362" s="201"/>
      <c r="D362" s="201"/>
      <c r="E362" s="201"/>
      <c r="F362" s="16"/>
      <c r="G362" s="25"/>
    </row>
    <row r="363" spans="2:7">
      <c r="B363" s="20"/>
      <c r="C363" s="201"/>
      <c r="D363" s="201"/>
      <c r="E363" s="201"/>
      <c r="F363" s="16"/>
      <c r="G363" s="25"/>
    </row>
    <row r="364" spans="2:7">
      <c r="B364" s="20"/>
      <c r="C364" s="201"/>
      <c r="D364" s="201"/>
      <c r="E364" s="201"/>
      <c r="F364" s="16"/>
      <c r="G364" s="25"/>
    </row>
    <row r="365" spans="2:7">
      <c r="B365" s="20"/>
      <c r="C365" s="201"/>
      <c r="D365" s="201"/>
      <c r="E365" s="201"/>
      <c r="F365" s="16"/>
      <c r="G365" s="25"/>
    </row>
    <row r="366" spans="2:7">
      <c r="B366" s="20"/>
      <c r="C366" s="201"/>
      <c r="D366" s="201"/>
      <c r="E366" s="201"/>
      <c r="F366" s="16"/>
      <c r="G366" s="25"/>
    </row>
    <row r="367" spans="2:7">
      <c r="B367" s="20"/>
      <c r="C367" s="201"/>
      <c r="D367" s="201"/>
      <c r="E367" s="201"/>
      <c r="F367" s="16"/>
      <c r="G367" s="25"/>
    </row>
    <row r="368" spans="2:7">
      <c r="B368" s="20"/>
      <c r="C368" s="201"/>
      <c r="D368" s="201"/>
      <c r="E368" s="201"/>
      <c r="F368" s="16"/>
      <c r="G368" s="25"/>
    </row>
    <row r="369" spans="2:7">
      <c r="B369" s="20"/>
      <c r="C369" s="201"/>
      <c r="D369" s="201"/>
      <c r="E369" s="201"/>
      <c r="F369" s="16"/>
      <c r="G369" s="25"/>
    </row>
    <row r="370" spans="2:7">
      <c r="B370" s="20"/>
      <c r="C370" s="201"/>
      <c r="D370" s="201"/>
      <c r="E370" s="201"/>
      <c r="F370" s="16"/>
      <c r="G370" s="25"/>
    </row>
    <row r="371" spans="2:7">
      <c r="B371" s="20"/>
      <c r="C371" s="201"/>
      <c r="D371" s="201"/>
      <c r="E371" s="201"/>
      <c r="F371" s="16"/>
      <c r="G371" s="25"/>
    </row>
    <row r="372" spans="2:7">
      <c r="B372" s="20"/>
      <c r="C372" s="201"/>
      <c r="D372" s="201"/>
      <c r="E372" s="201"/>
      <c r="F372" s="16"/>
      <c r="G372" s="25"/>
    </row>
    <row r="373" spans="2:7">
      <c r="B373" s="20"/>
      <c r="C373" s="201"/>
      <c r="D373" s="201"/>
      <c r="E373" s="201"/>
      <c r="F373" s="16"/>
      <c r="G373" s="25"/>
    </row>
    <row r="374" spans="2:7">
      <c r="B374" s="20"/>
      <c r="C374" s="201"/>
      <c r="D374" s="201"/>
      <c r="E374" s="201"/>
      <c r="F374" s="16"/>
      <c r="G374" s="25"/>
    </row>
    <row r="375" spans="2:7">
      <c r="B375" s="20"/>
      <c r="C375" s="201"/>
      <c r="D375" s="201"/>
      <c r="E375" s="201"/>
      <c r="F375" s="16"/>
      <c r="G375" s="25"/>
    </row>
    <row r="376" spans="2:7">
      <c r="B376" s="20"/>
      <c r="C376" s="201"/>
      <c r="D376" s="201"/>
      <c r="E376" s="201"/>
      <c r="F376" s="16"/>
      <c r="G376" s="25"/>
    </row>
    <row r="377" spans="2:7">
      <c r="B377" s="20"/>
      <c r="C377" s="201"/>
      <c r="D377" s="201"/>
      <c r="E377" s="201"/>
      <c r="F377" s="16"/>
      <c r="G377" s="25"/>
    </row>
    <row r="378" spans="2:7">
      <c r="B378" s="20"/>
      <c r="C378" s="201"/>
      <c r="D378" s="201"/>
      <c r="E378" s="201"/>
      <c r="F378" s="16"/>
      <c r="G378" s="25"/>
    </row>
    <row r="379" spans="2:7">
      <c r="B379" s="20"/>
      <c r="C379" s="201"/>
      <c r="D379" s="201"/>
      <c r="E379" s="201"/>
      <c r="F379" s="16"/>
      <c r="G379" s="25"/>
    </row>
    <row r="380" spans="2:7">
      <c r="B380" s="20"/>
      <c r="C380" s="201"/>
      <c r="D380" s="201"/>
      <c r="E380" s="201"/>
      <c r="F380" s="16"/>
      <c r="G380" s="25"/>
    </row>
    <row r="381" spans="2:7">
      <c r="B381" s="20"/>
      <c r="C381" s="201"/>
      <c r="D381" s="201"/>
      <c r="E381" s="201"/>
      <c r="F381" s="16"/>
      <c r="G381" s="25"/>
    </row>
    <row r="382" spans="2:7">
      <c r="B382" s="20"/>
      <c r="C382" s="201"/>
      <c r="D382" s="201"/>
      <c r="E382" s="201"/>
      <c r="F382" s="16"/>
      <c r="G382" s="25"/>
    </row>
    <row r="383" spans="2:7">
      <c r="B383" s="20"/>
      <c r="C383" s="201"/>
      <c r="D383" s="201"/>
      <c r="E383" s="201"/>
      <c r="F383" s="16"/>
      <c r="G383" s="25"/>
    </row>
    <row r="384" spans="2:7">
      <c r="B384" s="20"/>
      <c r="C384" s="201"/>
      <c r="D384" s="201"/>
      <c r="E384" s="201"/>
      <c r="F384" s="16"/>
      <c r="G384" s="25"/>
    </row>
    <row r="385" spans="2:7">
      <c r="B385" s="20"/>
      <c r="C385" s="201"/>
      <c r="D385" s="201"/>
      <c r="E385" s="201"/>
      <c r="F385" s="16"/>
      <c r="G385" s="25"/>
    </row>
    <row r="386" spans="2:7">
      <c r="B386" s="20"/>
      <c r="C386" s="201"/>
      <c r="D386" s="201"/>
      <c r="E386" s="201"/>
      <c r="F386" s="16"/>
      <c r="G386" s="25"/>
    </row>
    <row r="387" spans="2:7">
      <c r="B387" s="20"/>
      <c r="C387" s="201"/>
      <c r="D387" s="201"/>
      <c r="E387" s="201"/>
      <c r="F387" s="16"/>
      <c r="G387" s="25"/>
    </row>
    <row r="388" spans="2:7">
      <c r="B388" s="20"/>
      <c r="C388" s="201"/>
      <c r="D388" s="201"/>
      <c r="E388" s="201"/>
      <c r="F388" s="16"/>
      <c r="G388" s="25"/>
    </row>
    <row r="389" spans="2:7">
      <c r="B389" s="20"/>
      <c r="C389" s="201"/>
      <c r="D389" s="201"/>
      <c r="E389" s="201"/>
      <c r="F389" s="16"/>
      <c r="G389" s="25"/>
    </row>
    <row r="390" spans="2:7">
      <c r="B390" s="20"/>
      <c r="C390" s="201"/>
      <c r="D390" s="201"/>
      <c r="E390" s="201"/>
      <c r="F390" s="16"/>
      <c r="G390" s="25"/>
    </row>
    <row r="391" spans="2:7">
      <c r="B391" s="20"/>
      <c r="C391" s="201"/>
      <c r="D391" s="201"/>
      <c r="E391" s="201"/>
      <c r="F391" s="16"/>
      <c r="G391" s="25"/>
    </row>
    <row r="392" spans="2:7">
      <c r="B392" s="20"/>
      <c r="C392" s="201"/>
      <c r="D392" s="201"/>
      <c r="E392" s="201"/>
      <c r="F392" s="16"/>
      <c r="G392" s="25"/>
    </row>
    <row r="393" spans="2:7">
      <c r="B393" s="20"/>
      <c r="C393" s="201"/>
      <c r="D393" s="201"/>
      <c r="E393" s="201"/>
      <c r="F393" s="16"/>
      <c r="G393" s="25"/>
    </row>
    <row r="394" spans="2:7">
      <c r="B394" s="20"/>
      <c r="C394" s="201"/>
      <c r="D394" s="201"/>
      <c r="E394" s="201"/>
      <c r="F394" s="16"/>
      <c r="G394" s="25"/>
    </row>
    <row r="395" spans="2:7">
      <c r="B395" s="20"/>
      <c r="C395" s="201"/>
      <c r="D395" s="201"/>
      <c r="E395" s="201"/>
      <c r="F395" s="16"/>
      <c r="G395" s="25"/>
    </row>
    <row r="396" spans="2:7">
      <c r="B396" s="20"/>
      <c r="C396" s="201"/>
      <c r="D396" s="201"/>
      <c r="E396" s="201"/>
      <c r="F396" s="16"/>
      <c r="G396" s="25"/>
    </row>
    <row r="397" spans="2:7">
      <c r="B397" s="20"/>
      <c r="C397" s="201"/>
      <c r="D397" s="201"/>
      <c r="E397" s="201"/>
      <c r="F397" s="16"/>
      <c r="G397" s="25"/>
    </row>
    <row r="398" spans="2:7">
      <c r="B398" s="20"/>
      <c r="C398" s="201"/>
      <c r="D398" s="201"/>
      <c r="E398" s="201"/>
      <c r="F398" s="16"/>
      <c r="G398" s="25"/>
    </row>
    <row r="399" spans="2:7">
      <c r="B399" s="20"/>
      <c r="C399" s="201"/>
      <c r="D399" s="201"/>
      <c r="E399" s="201"/>
      <c r="F399" s="16"/>
      <c r="G399" s="25"/>
    </row>
    <row r="400" spans="2:7">
      <c r="B400" s="20"/>
      <c r="C400" s="201"/>
      <c r="D400" s="201"/>
      <c r="E400" s="201"/>
      <c r="F400" s="16"/>
      <c r="G400" s="25"/>
    </row>
    <row r="401" spans="2:7">
      <c r="B401" s="20"/>
      <c r="C401" s="201"/>
      <c r="D401" s="201"/>
      <c r="E401" s="201"/>
      <c r="F401" s="16"/>
      <c r="G401" s="25"/>
    </row>
    <row r="402" spans="2:7">
      <c r="B402" s="20"/>
      <c r="C402" s="201"/>
      <c r="D402" s="201"/>
      <c r="E402" s="201"/>
      <c r="F402" s="16"/>
      <c r="G402" s="25"/>
    </row>
    <row r="403" spans="2:7">
      <c r="B403" s="20"/>
      <c r="C403" s="201"/>
      <c r="D403" s="201"/>
      <c r="E403" s="201"/>
      <c r="F403" s="16"/>
      <c r="G403" s="25"/>
    </row>
    <row r="404" spans="2:7">
      <c r="B404" s="20"/>
      <c r="C404" s="201"/>
      <c r="D404" s="201"/>
      <c r="E404" s="201"/>
      <c r="F404" s="16"/>
      <c r="G404" s="25"/>
    </row>
    <row r="405" spans="2:7">
      <c r="B405" s="20"/>
      <c r="C405" s="201"/>
      <c r="D405" s="201"/>
      <c r="E405" s="201"/>
      <c r="F405" s="16"/>
      <c r="G405" s="25"/>
    </row>
    <row r="406" spans="2:7">
      <c r="B406" s="20"/>
      <c r="C406" s="201"/>
      <c r="D406" s="201"/>
      <c r="E406" s="201"/>
      <c r="F406" s="16"/>
      <c r="G406" s="25"/>
    </row>
    <row r="407" spans="2:7">
      <c r="B407" s="20"/>
      <c r="C407" s="201"/>
      <c r="D407" s="201"/>
      <c r="E407" s="201"/>
      <c r="F407" s="16"/>
      <c r="G407" s="25"/>
    </row>
    <row r="408" spans="2:7">
      <c r="B408" s="20"/>
      <c r="C408" s="201"/>
      <c r="D408" s="201"/>
      <c r="E408" s="201"/>
      <c r="F408" s="16"/>
      <c r="G408" s="25"/>
    </row>
    <row r="409" spans="2:7">
      <c r="B409" s="20"/>
      <c r="C409" s="201"/>
      <c r="D409" s="201"/>
      <c r="E409" s="201"/>
      <c r="F409" s="16"/>
      <c r="G409" s="25"/>
    </row>
    <row r="410" spans="2:7">
      <c r="B410" s="20"/>
      <c r="C410" s="201"/>
      <c r="D410" s="201"/>
      <c r="E410" s="201"/>
      <c r="F410" s="16"/>
      <c r="G410" s="25"/>
    </row>
    <row r="411" spans="2:7">
      <c r="B411" s="20"/>
      <c r="C411" s="201"/>
      <c r="D411" s="201"/>
      <c r="E411" s="201"/>
      <c r="F411" s="16"/>
      <c r="G411" s="25"/>
    </row>
    <row r="412" spans="2:7">
      <c r="B412" s="20"/>
      <c r="C412" s="201"/>
      <c r="D412" s="201"/>
      <c r="E412" s="201"/>
      <c r="F412" s="16"/>
      <c r="G412" s="25"/>
    </row>
    <row r="413" spans="2:7">
      <c r="B413" s="20"/>
      <c r="C413" s="201"/>
      <c r="D413" s="201"/>
      <c r="E413" s="201"/>
      <c r="F413" s="16"/>
      <c r="G413" s="25"/>
    </row>
    <row r="414" spans="2:7">
      <c r="B414" s="20"/>
      <c r="C414" s="201"/>
      <c r="D414" s="201"/>
      <c r="E414" s="201"/>
      <c r="F414" s="16"/>
      <c r="G414" s="25"/>
    </row>
    <row r="415" spans="2:7">
      <c r="B415" s="20"/>
      <c r="C415" s="201"/>
      <c r="D415" s="201"/>
      <c r="E415" s="201"/>
      <c r="F415" s="16"/>
      <c r="G415" s="25"/>
    </row>
    <row r="416" spans="2:7">
      <c r="B416" s="20"/>
      <c r="C416" s="201"/>
      <c r="D416" s="201"/>
      <c r="E416" s="201"/>
      <c r="F416" s="16"/>
      <c r="G416" s="25"/>
    </row>
    <row r="417" spans="2:7">
      <c r="B417" s="20"/>
      <c r="C417" s="201"/>
      <c r="D417" s="201"/>
      <c r="E417" s="201"/>
      <c r="F417" s="16"/>
      <c r="G417" s="25"/>
    </row>
    <row r="418" spans="2:7">
      <c r="B418" s="20"/>
      <c r="C418" s="201"/>
      <c r="D418" s="201"/>
      <c r="E418" s="201"/>
      <c r="F418" s="16"/>
      <c r="G418" s="25"/>
    </row>
    <row r="419" spans="2:7">
      <c r="B419" s="20"/>
      <c r="C419" s="201"/>
      <c r="D419" s="201"/>
      <c r="E419" s="201"/>
      <c r="F419" s="16"/>
      <c r="G419" s="25"/>
    </row>
    <row r="420" spans="2:7">
      <c r="B420" s="20"/>
      <c r="C420" s="201"/>
      <c r="D420" s="201"/>
      <c r="E420" s="201"/>
      <c r="F420" s="16"/>
      <c r="G420" s="25"/>
    </row>
    <row r="421" spans="2:7">
      <c r="B421" s="20"/>
      <c r="C421" s="201"/>
      <c r="D421" s="201"/>
      <c r="E421" s="201"/>
      <c r="F421" s="16"/>
      <c r="G421" s="25"/>
    </row>
    <row r="422" spans="2:7">
      <c r="B422" s="20"/>
      <c r="C422" s="201"/>
      <c r="D422" s="201"/>
      <c r="E422" s="201"/>
      <c r="F422" s="16"/>
      <c r="G422" s="25"/>
    </row>
    <row r="423" spans="2:7">
      <c r="B423" s="20"/>
      <c r="C423" s="201"/>
      <c r="D423" s="201"/>
      <c r="E423" s="201"/>
      <c r="F423" s="16"/>
      <c r="G423" s="25"/>
    </row>
    <row r="424" spans="2:7">
      <c r="B424" s="20"/>
      <c r="C424" s="201"/>
      <c r="D424" s="201"/>
      <c r="E424" s="201"/>
      <c r="F424" s="16"/>
      <c r="G424" s="25"/>
    </row>
    <row r="425" spans="2:7">
      <c r="B425" s="20"/>
      <c r="C425" s="201"/>
      <c r="D425" s="201"/>
      <c r="E425" s="201"/>
      <c r="F425" s="16"/>
      <c r="G425" s="25"/>
    </row>
    <row r="426" spans="2:7">
      <c r="B426" s="20"/>
      <c r="C426" s="201"/>
      <c r="D426" s="201"/>
      <c r="E426" s="201"/>
      <c r="F426" s="16"/>
      <c r="G426" s="25"/>
    </row>
    <row r="427" spans="2:7">
      <c r="B427" s="20"/>
      <c r="C427" s="201"/>
      <c r="D427" s="201"/>
      <c r="E427" s="201"/>
      <c r="F427" s="16"/>
      <c r="G427" s="25"/>
    </row>
    <row r="428" spans="2:7">
      <c r="B428" s="20"/>
      <c r="C428" s="201"/>
      <c r="D428" s="201"/>
      <c r="E428" s="201"/>
      <c r="F428" s="16"/>
      <c r="G428" s="25"/>
    </row>
    <row r="429" spans="2:7">
      <c r="B429" s="20"/>
      <c r="C429" s="201"/>
      <c r="D429" s="201"/>
      <c r="E429" s="201"/>
      <c r="F429" s="16"/>
      <c r="G429" s="25"/>
    </row>
    <row r="430" spans="2:7">
      <c r="B430" s="20"/>
      <c r="C430" s="201"/>
      <c r="D430" s="201"/>
      <c r="E430" s="201"/>
      <c r="F430" s="16"/>
      <c r="G430" s="25"/>
    </row>
    <row r="431" spans="2:7">
      <c r="B431" s="20"/>
      <c r="C431" s="201"/>
      <c r="D431" s="201"/>
      <c r="E431" s="201"/>
      <c r="F431" s="16"/>
      <c r="G431" s="25"/>
    </row>
    <row r="432" spans="2:7">
      <c r="B432" s="20"/>
      <c r="C432" s="201"/>
      <c r="D432" s="201"/>
      <c r="E432" s="201"/>
      <c r="F432" s="16"/>
      <c r="G432" s="25"/>
    </row>
    <row r="433" spans="2:7">
      <c r="B433" s="20"/>
      <c r="C433" s="201"/>
      <c r="D433" s="201"/>
      <c r="E433" s="201"/>
      <c r="F433" s="16"/>
      <c r="G433" s="25"/>
    </row>
    <row r="434" spans="2:7">
      <c r="B434" s="20"/>
      <c r="C434" s="201"/>
      <c r="D434" s="201"/>
      <c r="E434" s="201"/>
      <c r="F434" s="16"/>
      <c r="G434" s="25"/>
    </row>
    <row r="435" spans="2:7">
      <c r="B435" s="20"/>
      <c r="C435" s="201"/>
      <c r="D435" s="201"/>
      <c r="E435" s="201"/>
      <c r="F435" s="16"/>
      <c r="G435" s="25"/>
    </row>
    <row r="436" spans="2:7">
      <c r="B436" s="20"/>
      <c r="C436" s="201"/>
      <c r="D436" s="201"/>
      <c r="E436" s="201"/>
      <c r="F436" s="16"/>
      <c r="G436" s="25"/>
    </row>
    <row r="437" spans="2:7">
      <c r="B437" s="20"/>
      <c r="C437" s="201"/>
      <c r="D437" s="201"/>
      <c r="E437" s="201"/>
      <c r="F437" s="16"/>
      <c r="G437" s="25"/>
    </row>
    <row r="438" spans="2:7">
      <c r="B438" s="20"/>
      <c r="C438" s="201"/>
      <c r="D438" s="201"/>
      <c r="E438" s="201"/>
      <c r="F438" s="16"/>
      <c r="G438" s="25"/>
    </row>
    <row r="439" spans="2:7">
      <c r="B439" s="20"/>
      <c r="C439" s="201"/>
      <c r="D439" s="201"/>
      <c r="E439" s="201"/>
      <c r="F439" s="16"/>
      <c r="G439" s="25"/>
    </row>
    <row r="440" spans="2:7">
      <c r="B440" s="20"/>
      <c r="C440" s="201"/>
      <c r="D440" s="201"/>
      <c r="E440" s="201"/>
      <c r="F440" s="16"/>
      <c r="G440" s="25"/>
    </row>
    <row r="441" spans="2:7">
      <c r="B441" s="20"/>
      <c r="C441" s="201"/>
      <c r="D441" s="201"/>
      <c r="E441" s="201"/>
      <c r="F441" s="16"/>
      <c r="G441" s="25"/>
    </row>
    <row r="442" spans="2:7">
      <c r="B442" s="20"/>
      <c r="C442" s="201"/>
      <c r="D442" s="201"/>
      <c r="E442" s="201"/>
      <c r="F442" s="16"/>
      <c r="G442" s="25"/>
    </row>
    <row r="443" spans="2:7">
      <c r="B443" s="20"/>
      <c r="C443" s="201"/>
      <c r="D443" s="201"/>
      <c r="E443" s="201"/>
      <c r="F443" s="16"/>
      <c r="G443" s="25"/>
    </row>
    <row r="444" spans="2:7">
      <c r="B444" s="20"/>
      <c r="C444" s="201"/>
      <c r="D444" s="201"/>
      <c r="E444" s="201"/>
      <c r="F444" s="16"/>
      <c r="G444" s="25"/>
    </row>
    <row r="445" spans="2:7">
      <c r="B445" s="20"/>
      <c r="C445" s="201"/>
      <c r="D445" s="201"/>
      <c r="E445" s="201"/>
      <c r="F445" s="16"/>
      <c r="G445" s="25"/>
    </row>
    <row r="446" spans="2:7">
      <c r="B446" s="20"/>
      <c r="C446" s="201"/>
      <c r="D446" s="201"/>
      <c r="E446" s="201"/>
      <c r="F446" s="16"/>
      <c r="G446" s="25"/>
    </row>
    <row r="447" spans="2:7">
      <c r="B447" s="20"/>
      <c r="C447" s="201"/>
      <c r="D447" s="201"/>
      <c r="E447" s="201"/>
      <c r="F447" s="16"/>
      <c r="G447" s="25"/>
    </row>
    <row r="448" spans="2:7">
      <c r="B448" s="20"/>
      <c r="C448" s="201"/>
      <c r="D448" s="201"/>
      <c r="E448" s="201"/>
      <c r="F448" s="16"/>
      <c r="G448" s="25"/>
    </row>
    <row r="449" spans="2:7">
      <c r="B449" s="20"/>
      <c r="C449" s="201"/>
      <c r="D449" s="201"/>
      <c r="E449" s="201"/>
      <c r="F449" s="16"/>
      <c r="G449" s="25"/>
    </row>
    <row r="450" spans="2:7">
      <c r="B450" s="20"/>
      <c r="C450" s="201"/>
      <c r="D450" s="201"/>
      <c r="E450" s="201"/>
      <c r="F450" s="16"/>
      <c r="G450" s="25"/>
    </row>
    <row r="451" spans="2:7">
      <c r="B451" s="20"/>
      <c r="C451" s="201"/>
      <c r="D451" s="201"/>
      <c r="E451" s="201"/>
      <c r="F451" s="16"/>
      <c r="G451" s="25"/>
    </row>
    <row r="452" spans="2:7">
      <c r="B452" s="20"/>
      <c r="C452" s="201"/>
      <c r="D452" s="201"/>
      <c r="E452" s="201"/>
      <c r="F452" s="16"/>
      <c r="G452" s="25"/>
    </row>
    <row r="453" spans="2:7">
      <c r="B453" s="20"/>
      <c r="C453" s="201"/>
      <c r="D453" s="201"/>
      <c r="E453" s="201"/>
      <c r="F453" s="16"/>
      <c r="G453" s="25"/>
    </row>
    <row r="454" spans="2:7">
      <c r="B454" s="20"/>
      <c r="C454" s="201"/>
      <c r="D454" s="201"/>
      <c r="E454" s="201"/>
      <c r="F454" s="16"/>
      <c r="G454" s="25"/>
    </row>
    <row r="455" spans="2:7">
      <c r="B455" s="20"/>
      <c r="C455" s="201"/>
      <c r="D455" s="201"/>
      <c r="E455" s="201"/>
      <c r="F455" s="16"/>
      <c r="G455" s="25"/>
    </row>
    <row r="456" spans="2:7">
      <c r="B456" s="20"/>
      <c r="C456" s="201"/>
      <c r="D456" s="201"/>
      <c r="E456" s="201"/>
      <c r="F456" s="16"/>
      <c r="G456" s="25"/>
    </row>
    <row r="457" spans="2:7">
      <c r="B457" s="20"/>
      <c r="C457" s="201"/>
      <c r="D457" s="201"/>
      <c r="E457" s="201"/>
      <c r="F457" s="16"/>
      <c r="G457" s="25"/>
    </row>
    <row r="458" spans="2:7">
      <c r="B458" s="20"/>
      <c r="C458" s="201"/>
      <c r="D458" s="201"/>
      <c r="E458" s="201"/>
      <c r="F458" s="16"/>
      <c r="G458" s="25"/>
    </row>
    <row r="459" spans="2:7">
      <c r="B459" s="20"/>
      <c r="C459" s="201"/>
      <c r="D459" s="201"/>
      <c r="E459" s="201"/>
      <c r="F459" s="16"/>
      <c r="G459" s="25"/>
    </row>
    <row r="460" spans="2:7">
      <c r="B460" s="20"/>
      <c r="C460" s="201"/>
      <c r="D460" s="201"/>
      <c r="E460" s="201"/>
      <c r="F460" s="16"/>
      <c r="G460" s="25"/>
    </row>
    <row r="461" spans="2:7">
      <c r="B461" s="20"/>
      <c r="C461" s="201"/>
      <c r="D461" s="201"/>
      <c r="E461" s="201"/>
      <c r="F461" s="16"/>
      <c r="G461" s="25"/>
    </row>
    <row r="462" spans="2:7">
      <c r="B462" s="20"/>
      <c r="C462" s="201"/>
      <c r="D462" s="201"/>
      <c r="E462" s="201"/>
      <c r="F462" s="16"/>
      <c r="G462" s="25"/>
    </row>
    <row r="463" spans="2:7">
      <c r="B463" s="20"/>
      <c r="C463" s="201"/>
      <c r="D463" s="201"/>
      <c r="E463" s="201"/>
      <c r="F463" s="16"/>
      <c r="G463" s="25"/>
    </row>
    <row r="464" spans="2:7">
      <c r="B464" s="20"/>
      <c r="C464" s="201"/>
      <c r="D464" s="201"/>
      <c r="E464" s="201"/>
      <c r="F464" s="16"/>
      <c r="G464" s="25"/>
    </row>
    <row r="465" spans="2:7">
      <c r="B465" s="20"/>
      <c r="C465" s="201"/>
      <c r="D465" s="201"/>
      <c r="E465" s="201"/>
      <c r="F465" s="16"/>
      <c r="G465" s="25"/>
    </row>
    <row r="466" spans="2:7">
      <c r="B466" s="20"/>
      <c r="C466" s="201"/>
      <c r="D466" s="201"/>
      <c r="E466" s="201"/>
      <c r="F466" s="16"/>
      <c r="G466" s="25"/>
    </row>
    <row r="467" spans="2:7">
      <c r="B467" s="20"/>
      <c r="C467" s="201"/>
      <c r="D467" s="201"/>
      <c r="E467" s="201"/>
      <c r="F467" s="16"/>
      <c r="G467" s="25"/>
    </row>
    <row r="468" spans="2:7">
      <c r="B468" s="20"/>
      <c r="C468" s="201"/>
      <c r="D468" s="201"/>
      <c r="E468" s="201"/>
      <c r="F468" s="16"/>
      <c r="G468" s="25"/>
    </row>
    <row r="469" spans="2:7">
      <c r="B469" s="20"/>
      <c r="C469" s="201"/>
      <c r="D469" s="201"/>
      <c r="E469" s="201"/>
      <c r="F469" s="16"/>
      <c r="G469" s="25"/>
    </row>
    <row r="470" spans="2:7">
      <c r="B470" s="20"/>
      <c r="C470" s="201"/>
      <c r="D470" s="201"/>
      <c r="E470" s="201"/>
      <c r="F470" s="16"/>
      <c r="G470" s="25"/>
    </row>
    <row r="471" spans="2:7">
      <c r="B471" s="20"/>
      <c r="C471" s="201"/>
      <c r="D471" s="201"/>
      <c r="E471" s="201"/>
      <c r="F471" s="16"/>
      <c r="G471" s="25"/>
    </row>
    <row r="472" spans="2:7">
      <c r="B472" s="20"/>
      <c r="C472" s="201"/>
      <c r="D472" s="201"/>
      <c r="E472" s="201"/>
      <c r="F472" s="16"/>
      <c r="G472" s="25"/>
    </row>
    <row r="473" spans="2:7">
      <c r="B473" s="20"/>
      <c r="C473" s="201"/>
      <c r="D473" s="201"/>
      <c r="E473" s="201"/>
      <c r="F473" s="16"/>
      <c r="G473" s="25"/>
    </row>
    <row r="474" spans="2:7">
      <c r="B474" s="20"/>
      <c r="C474" s="201"/>
      <c r="D474" s="201"/>
      <c r="E474" s="201"/>
      <c r="F474" s="16"/>
      <c r="G474" s="25"/>
    </row>
    <row r="475" spans="2:7">
      <c r="B475" s="20"/>
      <c r="C475" s="201"/>
      <c r="D475" s="201"/>
      <c r="E475" s="201"/>
      <c r="F475" s="16"/>
      <c r="G475" s="25"/>
    </row>
    <row r="476" spans="2:7">
      <c r="B476" s="20"/>
      <c r="C476" s="201"/>
      <c r="D476" s="201"/>
      <c r="E476" s="201"/>
      <c r="F476" s="16"/>
      <c r="G476" s="25"/>
    </row>
    <row r="477" spans="2:7">
      <c r="B477" s="20"/>
      <c r="C477" s="201"/>
      <c r="D477" s="201"/>
      <c r="E477" s="201"/>
      <c r="F477" s="16"/>
      <c r="G477" s="25"/>
    </row>
    <row r="478" spans="2:7">
      <c r="B478" s="20"/>
      <c r="C478" s="201"/>
      <c r="D478" s="201"/>
      <c r="E478" s="201"/>
      <c r="F478" s="16"/>
      <c r="G478" s="25"/>
    </row>
    <row r="479" spans="2:7">
      <c r="B479" s="20"/>
      <c r="C479" s="201"/>
      <c r="D479" s="201"/>
      <c r="E479" s="201"/>
      <c r="F479" s="16"/>
      <c r="G479" s="25"/>
    </row>
    <row r="480" spans="2:7">
      <c r="B480" s="20"/>
      <c r="C480" s="201"/>
      <c r="D480" s="201"/>
      <c r="E480" s="201"/>
      <c r="F480" s="16"/>
      <c r="G480" s="25"/>
    </row>
    <row r="481" spans="2:7">
      <c r="B481" s="20"/>
      <c r="C481" s="201"/>
      <c r="D481" s="201"/>
      <c r="E481" s="201"/>
      <c r="F481" s="16"/>
      <c r="G481" s="25"/>
    </row>
    <row r="482" spans="2:7">
      <c r="B482" s="20"/>
      <c r="C482" s="201"/>
      <c r="D482" s="201"/>
      <c r="E482" s="201"/>
      <c r="F482" s="16"/>
      <c r="G482" s="25"/>
    </row>
    <row r="483" spans="2:7">
      <c r="B483" s="20"/>
      <c r="C483" s="201"/>
      <c r="D483" s="201"/>
      <c r="E483" s="201"/>
      <c r="F483" s="16"/>
      <c r="G483" s="25"/>
    </row>
    <row r="484" spans="2:7">
      <c r="B484" s="20"/>
      <c r="C484" s="201"/>
      <c r="D484" s="201"/>
      <c r="E484" s="201"/>
      <c r="F484" s="16"/>
      <c r="G484" s="25"/>
    </row>
    <row r="485" spans="2:7">
      <c r="B485" s="20"/>
      <c r="C485" s="201"/>
      <c r="D485" s="201"/>
      <c r="E485" s="201"/>
      <c r="F485" s="16"/>
      <c r="G485" s="25"/>
    </row>
    <row r="486" spans="2:7">
      <c r="B486" s="20"/>
      <c r="C486" s="201"/>
      <c r="D486" s="201"/>
      <c r="E486" s="201"/>
      <c r="F486" s="16"/>
      <c r="G486" s="25"/>
    </row>
    <row r="487" spans="2:7">
      <c r="B487" s="20"/>
      <c r="C487" s="201"/>
      <c r="D487" s="201"/>
      <c r="E487" s="201"/>
      <c r="F487" s="16"/>
      <c r="G487" s="25"/>
    </row>
    <row r="488" spans="2:7">
      <c r="B488" s="20"/>
      <c r="C488" s="201"/>
      <c r="D488" s="201"/>
      <c r="E488" s="201"/>
      <c r="F488" s="16"/>
      <c r="G488" s="25"/>
    </row>
    <row r="489" spans="2:7">
      <c r="B489" s="20"/>
      <c r="C489" s="201"/>
      <c r="D489" s="201"/>
      <c r="E489" s="201"/>
      <c r="F489" s="16"/>
      <c r="G489" s="25"/>
    </row>
    <row r="490" spans="2:7">
      <c r="B490" s="20"/>
      <c r="C490" s="201"/>
      <c r="D490" s="201"/>
      <c r="E490" s="201"/>
      <c r="F490" s="16"/>
      <c r="G490" s="25"/>
    </row>
    <row r="491" spans="2:7">
      <c r="B491" s="20"/>
      <c r="C491" s="201"/>
      <c r="D491" s="201"/>
      <c r="E491" s="201"/>
      <c r="F491" s="16"/>
      <c r="G491" s="25"/>
    </row>
    <row r="492" spans="2:7">
      <c r="B492" s="20"/>
      <c r="C492" s="201"/>
      <c r="D492" s="201"/>
      <c r="E492" s="201"/>
      <c r="F492" s="16"/>
      <c r="G492" s="25"/>
    </row>
    <row r="493" spans="2:7">
      <c r="B493" s="20"/>
      <c r="C493" s="201"/>
      <c r="D493" s="201"/>
      <c r="E493" s="201"/>
      <c r="F493" s="16"/>
      <c r="G493" s="25"/>
    </row>
    <row r="494" spans="2:7">
      <c r="B494" s="20"/>
      <c r="C494" s="201"/>
      <c r="D494" s="201"/>
      <c r="E494" s="201"/>
      <c r="F494" s="16"/>
      <c r="G494" s="25"/>
    </row>
    <row r="495" spans="2:7">
      <c r="B495" s="20"/>
      <c r="C495" s="201"/>
      <c r="D495" s="201"/>
      <c r="E495" s="201"/>
      <c r="F495" s="16"/>
      <c r="G495" s="25"/>
    </row>
    <row r="496" spans="2:7">
      <c r="B496" s="20"/>
      <c r="C496" s="201"/>
      <c r="D496" s="201"/>
      <c r="E496" s="201"/>
      <c r="F496" s="16"/>
      <c r="G496" s="25"/>
    </row>
    <row r="497" spans="2:7">
      <c r="B497" s="20"/>
      <c r="C497" s="201"/>
      <c r="D497" s="201"/>
      <c r="E497" s="201"/>
      <c r="F497" s="16"/>
      <c r="G497" s="25"/>
    </row>
    <row r="498" spans="2:7">
      <c r="B498" s="20"/>
      <c r="C498" s="201"/>
      <c r="D498" s="201"/>
      <c r="E498" s="201"/>
      <c r="F498" s="16"/>
      <c r="G498" s="25"/>
    </row>
    <row r="499" spans="2:7">
      <c r="B499" s="20"/>
      <c r="C499" s="201"/>
      <c r="D499" s="201"/>
      <c r="E499" s="201"/>
      <c r="F499" s="16"/>
      <c r="G499" s="25"/>
    </row>
    <row r="500" spans="2:7">
      <c r="B500" s="20"/>
      <c r="C500" s="201"/>
      <c r="D500" s="201"/>
      <c r="E500" s="201"/>
      <c r="F500" s="16"/>
      <c r="G500" s="25"/>
    </row>
    <row r="501" spans="2:7">
      <c r="B501" s="20"/>
      <c r="C501" s="201"/>
      <c r="D501" s="201"/>
      <c r="E501" s="201"/>
      <c r="F501" s="16"/>
      <c r="G501" s="25"/>
    </row>
    <row r="502" spans="2:7">
      <c r="B502" s="20"/>
      <c r="C502" s="201"/>
      <c r="D502" s="201"/>
      <c r="E502" s="201"/>
      <c r="F502" s="16"/>
      <c r="G502" s="25"/>
    </row>
    <row r="503" spans="2:7">
      <c r="B503" s="20"/>
      <c r="C503" s="201"/>
      <c r="D503" s="201"/>
      <c r="E503" s="201"/>
      <c r="F503" s="16"/>
      <c r="G503" s="25"/>
    </row>
    <row r="504" spans="2:7">
      <c r="B504" s="20"/>
      <c r="C504" s="201"/>
      <c r="D504" s="201"/>
      <c r="E504" s="201"/>
      <c r="F504" s="16"/>
      <c r="G504" s="25"/>
    </row>
    <row r="505" spans="2:7">
      <c r="B505" s="20"/>
      <c r="C505" s="201"/>
      <c r="D505" s="201"/>
      <c r="E505" s="201"/>
      <c r="F505" s="16"/>
      <c r="G505" s="25"/>
    </row>
    <row r="506" spans="2:7">
      <c r="B506" s="20"/>
      <c r="C506" s="201"/>
      <c r="D506" s="201"/>
      <c r="E506" s="201"/>
      <c r="F506" s="16"/>
      <c r="G506" s="25"/>
    </row>
    <row r="507" spans="2:7">
      <c r="B507" s="20"/>
      <c r="C507" s="201"/>
      <c r="D507" s="201"/>
      <c r="E507" s="201"/>
      <c r="F507" s="16"/>
      <c r="G507" s="25"/>
    </row>
    <row r="508" spans="2:7">
      <c r="B508" s="20"/>
      <c r="C508" s="201"/>
      <c r="D508" s="201"/>
      <c r="E508" s="201"/>
      <c r="F508" s="16"/>
      <c r="G508" s="25"/>
    </row>
    <row r="509" spans="2:7">
      <c r="B509" s="20"/>
      <c r="C509" s="201"/>
      <c r="D509" s="201"/>
      <c r="E509" s="201"/>
      <c r="F509" s="16"/>
      <c r="G509" s="25"/>
    </row>
    <row r="510" spans="2:7">
      <c r="B510" s="20"/>
      <c r="C510" s="201"/>
      <c r="D510" s="201"/>
      <c r="E510" s="201"/>
      <c r="F510" s="16"/>
      <c r="G510" s="25"/>
    </row>
    <row r="511" spans="2:7">
      <c r="B511" s="20"/>
      <c r="C511" s="201"/>
      <c r="D511" s="201"/>
      <c r="E511" s="201"/>
      <c r="F511" s="16"/>
      <c r="G511" s="25"/>
    </row>
    <row r="512" spans="2:7">
      <c r="B512" s="20"/>
      <c r="C512" s="201"/>
      <c r="D512" s="201"/>
      <c r="E512" s="201"/>
      <c r="F512" s="16"/>
      <c r="G512" s="25"/>
    </row>
    <row r="513" spans="2:7">
      <c r="B513" s="20"/>
      <c r="C513" s="201"/>
      <c r="D513" s="201"/>
      <c r="E513" s="201"/>
      <c r="F513" s="16"/>
      <c r="G513" s="25"/>
    </row>
    <row r="514" spans="2:7">
      <c r="B514" s="20"/>
      <c r="C514" s="201"/>
      <c r="D514" s="201"/>
      <c r="E514" s="201"/>
      <c r="F514" s="16"/>
      <c r="G514" s="25"/>
    </row>
    <row r="515" spans="2:7">
      <c r="B515" s="20"/>
      <c r="C515" s="201"/>
      <c r="D515" s="201"/>
      <c r="E515" s="201"/>
      <c r="F515" s="16"/>
      <c r="G515" s="25"/>
    </row>
    <row r="516" spans="2:7">
      <c r="B516" s="20"/>
      <c r="C516" s="201"/>
      <c r="D516" s="201"/>
      <c r="E516" s="201"/>
      <c r="F516" s="16"/>
      <c r="G516" s="25"/>
    </row>
    <row r="517" spans="2:7">
      <c r="B517" s="20"/>
      <c r="C517" s="201"/>
      <c r="D517" s="201"/>
      <c r="E517" s="201"/>
      <c r="F517" s="16"/>
      <c r="G517" s="25"/>
    </row>
    <row r="518" spans="2:7">
      <c r="B518" s="20"/>
      <c r="C518" s="201"/>
      <c r="D518" s="201"/>
      <c r="E518" s="201"/>
      <c r="F518" s="16"/>
      <c r="G518" s="25"/>
    </row>
    <row r="519" spans="2:7">
      <c r="B519" s="20"/>
      <c r="C519" s="201"/>
      <c r="D519" s="201"/>
      <c r="E519" s="201"/>
      <c r="F519" s="16"/>
      <c r="G519" s="25"/>
    </row>
    <row r="520" spans="2:7">
      <c r="B520" s="20"/>
      <c r="C520" s="201"/>
      <c r="D520" s="201"/>
      <c r="E520" s="201"/>
      <c r="F520" s="16"/>
      <c r="G520" s="25"/>
    </row>
    <row r="521" spans="2:7">
      <c r="B521" s="20"/>
      <c r="C521" s="201"/>
      <c r="D521" s="201"/>
      <c r="E521" s="201"/>
      <c r="F521" s="16"/>
      <c r="G521" s="25"/>
    </row>
    <row r="522" spans="2:7">
      <c r="B522" s="20"/>
      <c r="C522" s="201"/>
      <c r="D522" s="201"/>
      <c r="E522" s="201"/>
      <c r="F522" s="16"/>
      <c r="G522" s="25"/>
    </row>
    <row r="523" spans="2:7">
      <c r="B523" s="20"/>
      <c r="C523" s="201"/>
      <c r="D523" s="201"/>
      <c r="E523" s="201"/>
      <c r="F523" s="16"/>
      <c r="G523" s="25"/>
    </row>
    <row r="524" spans="2:7">
      <c r="B524" s="20"/>
      <c r="C524" s="201"/>
      <c r="D524" s="201"/>
      <c r="E524" s="201"/>
      <c r="F524" s="16"/>
      <c r="G524" s="25"/>
    </row>
    <row r="525" spans="2:7">
      <c r="B525" s="20"/>
      <c r="C525" s="201"/>
      <c r="D525" s="201"/>
      <c r="E525" s="201"/>
      <c r="F525" s="16"/>
      <c r="G525" s="25"/>
    </row>
    <row r="526" spans="2:7">
      <c r="B526" s="20"/>
      <c r="C526" s="201"/>
      <c r="D526" s="201"/>
      <c r="E526" s="201"/>
      <c r="F526" s="16"/>
      <c r="G526" s="25"/>
    </row>
    <row r="527" spans="2:7">
      <c r="B527" s="20"/>
      <c r="C527" s="201"/>
      <c r="D527" s="201"/>
      <c r="E527" s="201"/>
      <c r="F527" s="16"/>
      <c r="G527" s="25"/>
    </row>
    <row r="528" spans="2:7">
      <c r="B528" s="20"/>
      <c r="C528" s="201"/>
      <c r="D528" s="201"/>
      <c r="E528" s="201"/>
      <c r="F528" s="16"/>
      <c r="G528" s="25"/>
    </row>
    <row r="529" spans="2:7">
      <c r="B529" s="20"/>
      <c r="C529" s="201"/>
      <c r="D529" s="201"/>
      <c r="E529" s="201"/>
      <c r="F529" s="16"/>
      <c r="G529" s="25"/>
    </row>
    <row r="530" spans="2:7">
      <c r="B530" s="20"/>
      <c r="C530" s="201"/>
      <c r="D530" s="201"/>
      <c r="E530" s="201"/>
      <c r="F530" s="16"/>
      <c r="G530" s="25"/>
    </row>
    <row r="531" spans="2:7">
      <c r="B531" s="20"/>
      <c r="C531" s="201"/>
      <c r="D531" s="201"/>
      <c r="E531" s="201"/>
      <c r="F531" s="16"/>
      <c r="G531" s="25"/>
    </row>
    <row r="532" spans="2:7">
      <c r="B532" s="20"/>
      <c r="C532" s="201"/>
      <c r="D532" s="201"/>
      <c r="E532" s="201"/>
      <c r="F532" s="16"/>
      <c r="G532" s="25"/>
    </row>
    <row r="533" spans="2:7">
      <c r="B533" s="20"/>
      <c r="C533" s="201"/>
      <c r="D533" s="201"/>
      <c r="E533" s="201"/>
      <c r="F533" s="16"/>
      <c r="G533" s="25"/>
    </row>
    <row r="534" spans="2:7">
      <c r="B534" s="20"/>
      <c r="C534" s="201"/>
      <c r="D534" s="201"/>
      <c r="E534" s="201"/>
      <c r="F534" s="16"/>
      <c r="G534" s="25"/>
    </row>
    <row r="535" spans="2:7">
      <c r="B535" s="20"/>
      <c r="C535" s="201"/>
      <c r="D535" s="201"/>
      <c r="E535" s="201"/>
      <c r="F535" s="16"/>
      <c r="G535" s="25"/>
    </row>
    <row r="536" spans="2:7">
      <c r="B536" s="20"/>
      <c r="C536" s="201"/>
      <c r="D536" s="201"/>
      <c r="E536" s="201"/>
      <c r="F536" s="16"/>
      <c r="G536" s="25"/>
    </row>
    <row r="537" spans="2:7">
      <c r="B537" s="20"/>
      <c r="C537" s="201"/>
      <c r="D537" s="201"/>
      <c r="E537" s="201"/>
      <c r="F537" s="16"/>
      <c r="G537" s="25"/>
    </row>
    <row r="538" spans="2:7">
      <c r="B538" s="20"/>
      <c r="C538" s="201"/>
      <c r="D538" s="201"/>
      <c r="E538" s="201"/>
      <c r="F538" s="16"/>
      <c r="G538" s="25"/>
    </row>
    <row r="539" spans="2:7">
      <c r="B539" s="20"/>
      <c r="C539" s="201"/>
      <c r="D539" s="201"/>
      <c r="E539" s="201"/>
      <c r="F539" s="16"/>
      <c r="G539" s="25"/>
    </row>
    <row r="540" spans="2:7">
      <c r="B540" s="20"/>
      <c r="C540" s="201"/>
      <c r="D540" s="201"/>
      <c r="E540" s="201"/>
      <c r="F540" s="16"/>
      <c r="G540" s="25"/>
    </row>
    <row r="541" spans="2:7">
      <c r="B541" s="20"/>
      <c r="C541" s="201"/>
      <c r="D541" s="201"/>
      <c r="E541" s="201"/>
      <c r="F541" s="16"/>
      <c r="G541" s="25"/>
    </row>
    <row r="542" spans="2:7">
      <c r="B542" s="20"/>
      <c r="C542" s="201"/>
      <c r="D542" s="201"/>
      <c r="E542" s="201"/>
      <c r="F542" s="16"/>
      <c r="G542" s="25"/>
    </row>
    <row r="543" spans="2:7">
      <c r="B543" s="20"/>
      <c r="C543" s="201"/>
      <c r="D543" s="201"/>
      <c r="E543" s="201"/>
      <c r="F543" s="16"/>
      <c r="G543" s="25"/>
    </row>
    <row r="544" spans="2:7">
      <c r="B544" s="20"/>
      <c r="C544" s="201"/>
      <c r="D544" s="201"/>
      <c r="E544" s="201"/>
      <c r="F544" s="16"/>
      <c r="G544" s="25"/>
    </row>
    <row r="545" spans="2:7">
      <c r="B545" s="20"/>
      <c r="C545" s="201"/>
      <c r="D545" s="201"/>
      <c r="E545" s="201"/>
      <c r="F545" s="16"/>
      <c r="G545" s="25"/>
    </row>
    <row r="546" spans="2:7">
      <c r="B546" s="20"/>
      <c r="C546" s="201"/>
      <c r="D546" s="201"/>
      <c r="E546" s="201"/>
      <c r="F546" s="16"/>
      <c r="G546" s="25"/>
    </row>
    <row r="547" spans="2:7">
      <c r="B547" s="20"/>
      <c r="C547" s="201"/>
      <c r="D547" s="201"/>
      <c r="E547" s="201"/>
      <c r="F547" s="16"/>
      <c r="G547" s="25"/>
    </row>
    <row r="548" spans="2:7">
      <c r="B548" s="20"/>
      <c r="C548" s="201"/>
      <c r="D548" s="201"/>
      <c r="E548" s="201"/>
      <c r="F548" s="16"/>
      <c r="G548" s="25"/>
    </row>
    <row r="549" spans="2:7">
      <c r="B549" s="20"/>
      <c r="C549" s="201"/>
      <c r="D549" s="201"/>
      <c r="E549" s="201"/>
      <c r="F549" s="16"/>
      <c r="G549" s="25"/>
    </row>
    <row r="550" spans="2:7">
      <c r="B550" s="20"/>
      <c r="C550" s="201"/>
      <c r="D550" s="201"/>
      <c r="E550" s="201"/>
      <c r="F550" s="16"/>
      <c r="G550" s="25"/>
    </row>
    <row r="551" spans="2:7">
      <c r="B551" s="20"/>
      <c r="C551" s="201"/>
      <c r="D551" s="201"/>
      <c r="E551" s="201"/>
      <c r="F551" s="16"/>
      <c r="G551" s="25"/>
    </row>
    <row r="552" spans="2:7">
      <c r="B552" s="20"/>
      <c r="C552" s="201"/>
      <c r="D552" s="201"/>
      <c r="E552" s="201"/>
      <c r="F552" s="16"/>
      <c r="G552" s="25"/>
    </row>
    <row r="553" spans="2:7">
      <c r="B553" s="20"/>
      <c r="C553" s="201"/>
      <c r="D553" s="201"/>
      <c r="E553" s="201"/>
      <c r="F553" s="16"/>
      <c r="G553" s="25"/>
    </row>
    <row r="554" spans="2:7">
      <c r="B554" s="20"/>
    </row>
    <row r="555" spans="2:7">
      <c r="B555" s="20"/>
    </row>
    <row r="556" spans="2:7">
      <c r="B556" s="20"/>
    </row>
  </sheetData>
  <sheetProtection sheet="1"/>
  <mergeCells count="542">
    <mergeCell ref="C26:E26"/>
    <mergeCell ref="C27:E27"/>
    <mergeCell ref="B6:B7"/>
    <mergeCell ref="F6:F7"/>
    <mergeCell ref="C18:E18"/>
    <mergeCell ref="C19:E19"/>
    <mergeCell ref="C6:E7"/>
    <mergeCell ref="C16:E16"/>
    <mergeCell ref="F16:G16"/>
    <mergeCell ref="G6:G7"/>
    <mergeCell ref="C20:E20"/>
    <mergeCell ref="C21:E21"/>
    <mergeCell ref="C22:E22"/>
    <mergeCell ref="C23:E23"/>
    <mergeCell ref="C24:E24"/>
    <mergeCell ref="C25:E25"/>
    <mergeCell ref="C28:E28"/>
    <mergeCell ref="C29:E29"/>
    <mergeCell ref="C42:E42"/>
    <mergeCell ref="C41:E41"/>
    <mergeCell ref="C30:E30"/>
    <mergeCell ref="C31:E31"/>
    <mergeCell ref="C43:E43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54:E54"/>
    <mergeCell ref="C55:E55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66:E66"/>
    <mergeCell ref="C67:E67"/>
    <mergeCell ref="C56:E56"/>
    <mergeCell ref="C57:E57"/>
    <mergeCell ref="C58:E58"/>
    <mergeCell ref="C59:E59"/>
    <mergeCell ref="C60:E60"/>
    <mergeCell ref="C61:E61"/>
    <mergeCell ref="C74:E74"/>
    <mergeCell ref="C75:E75"/>
    <mergeCell ref="C62:E62"/>
    <mergeCell ref="C63:E63"/>
    <mergeCell ref="C64:E64"/>
    <mergeCell ref="C65:E65"/>
    <mergeCell ref="C68:E68"/>
    <mergeCell ref="C69:E69"/>
    <mergeCell ref="C70:E70"/>
    <mergeCell ref="C71:E71"/>
    <mergeCell ref="C72:E72"/>
    <mergeCell ref="C73:E73"/>
    <mergeCell ref="C90:E90"/>
    <mergeCell ref="C91:E91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76:E76"/>
    <mergeCell ref="C77:E77"/>
    <mergeCell ref="C78:E78"/>
    <mergeCell ref="C79:E79"/>
    <mergeCell ref="C102:E102"/>
    <mergeCell ref="C103:E103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122:E122"/>
    <mergeCell ref="C123:E123"/>
    <mergeCell ref="C110:E110"/>
    <mergeCell ref="C111:E111"/>
    <mergeCell ref="C112:E112"/>
    <mergeCell ref="C113:E113"/>
    <mergeCell ref="C116:E116"/>
    <mergeCell ref="C117:E117"/>
    <mergeCell ref="C118:E118"/>
    <mergeCell ref="C119:E119"/>
    <mergeCell ref="C120:E120"/>
    <mergeCell ref="C121:E121"/>
    <mergeCell ref="C138:E138"/>
    <mergeCell ref="C139:E139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24:E124"/>
    <mergeCell ref="C125:E125"/>
    <mergeCell ref="C126:E126"/>
    <mergeCell ref="C127:E127"/>
    <mergeCell ref="C150:E150"/>
    <mergeCell ref="C151:E151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C170:E170"/>
    <mergeCell ref="C171:E171"/>
    <mergeCell ref="C158:E158"/>
    <mergeCell ref="C159:E159"/>
    <mergeCell ref="C160:E160"/>
    <mergeCell ref="C161:E161"/>
    <mergeCell ref="C164:E164"/>
    <mergeCell ref="C165:E165"/>
    <mergeCell ref="C166:E166"/>
    <mergeCell ref="C167:E167"/>
    <mergeCell ref="C168:E168"/>
    <mergeCell ref="C169:E169"/>
    <mergeCell ref="C186:E186"/>
    <mergeCell ref="C187:E18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72:E172"/>
    <mergeCell ref="C173:E173"/>
    <mergeCell ref="C174:E174"/>
    <mergeCell ref="C175:E175"/>
    <mergeCell ref="C198:E198"/>
    <mergeCell ref="C199:E199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210:E210"/>
    <mergeCell ref="C211:E211"/>
    <mergeCell ref="C200:E200"/>
    <mergeCell ref="C201:E201"/>
    <mergeCell ref="C202:E202"/>
    <mergeCell ref="C203:E203"/>
    <mergeCell ref="C204:E204"/>
    <mergeCell ref="C205:E205"/>
    <mergeCell ref="C218:E218"/>
    <mergeCell ref="C219:E219"/>
    <mergeCell ref="C206:E206"/>
    <mergeCell ref="C207:E207"/>
    <mergeCell ref="C208:E208"/>
    <mergeCell ref="C209:E209"/>
    <mergeCell ref="C212:E212"/>
    <mergeCell ref="C213:E213"/>
    <mergeCell ref="C214:E214"/>
    <mergeCell ref="C215:E215"/>
    <mergeCell ref="C216:E216"/>
    <mergeCell ref="C217:E217"/>
    <mergeCell ref="C234:E234"/>
    <mergeCell ref="C235:E235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20:E220"/>
    <mergeCell ref="C221:E221"/>
    <mergeCell ref="C222:E222"/>
    <mergeCell ref="C223:E223"/>
    <mergeCell ref="C246:E246"/>
    <mergeCell ref="C247:E247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58:E258"/>
    <mergeCell ref="C259:E259"/>
    <mergeCell ref="C248:E248"/>
    <mergeCell ref="C249:E249"/>
    <mergeCell ref="C250:E250"/>
    <mergeCell ref="C251:E251"/>
    <mergeCell ref="C252:E252"/>
    <mergeCell ref="C253:E253"/>
    <mergeCell ref="C266:E266"/>
    <mergeCell ref="C267:E267"/>
    <mergeCell ref="C254:E254"/>
    <mergeCell ref="C255:E255"/>
    <mergeCell ref="C256:E256"/>
    <mergeCell ref="C257:E257"/>
    <mergeCell ref="C260:E260"/>
    <mergeCell ref="C261:E261"/>
    <mergeCell ref="C262:E262"/>
    <mergeCell ref="C263:E263"/>
    <mergeCell ref="C264:E264"/>
    <mergeCell ref="C265:E265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68:E268"/>
    <mergeCell ref="C269:E269"/>
    <mergeCell ref="C270:E270"/>
    <mergeCell ref="C271:E271"/>
    <mergeCell ref="C294:E294"/>
    <mergeCell ref="C295:E295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306:E306"/>
    <mergeCell ref="C307:E307"/>
    <mergeCell ref="C296:E296"/>
    <mergeCell ref="C297:E297"/>
    <mergeCell ref="C298:E298"/>
    <mergeCell ref="C299:E299"/>
    <mergeCell ref="C300:E300"/>
    <mergeCell ref="C301:E301"/>
    <mergeCell ref="C314:E314"/>
    <mergeCell ref="C315:E315"/>
    <mergeCell ref="C302:E302"/>
    <mergeCell ref="C303:E303"/>
    <mergeCell ref="C304:E304"/>
    <mergeCell ref="C305:E305"/>
    <mergeCell ref="C308:E308"/>
    <mergeCell ref="C309:E309"/>
    <mergeCell ref="C310:E310"/>
    <mergeCell ref="C311:E311"/>
    <mergeCell ref="C312:E312"/>
    <mergeCell ref="C313:E313"/>
    <mergeCell ref="C330:E330"/>
    <mergeCell ref="C331:E331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16:E316"/>
    <mergeCell ref="C317:E317"/>
    <mergeCell ref="C318:E318"/>
    <mergeCell ref="C319:E319"/>
    <mergeCell ref="C342:E342"/>
    <mergeCell ref="C343:E343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54:E354"/>
    <mergeCell ref="C355:E355"/>
    <mergeCell ref="C344:E344"/>
    <mergeCell ref="C345:E345"/>
    <mergeCell ref="C346:E346"/>
    <mergeCell ref="C347:E347"/>
    <mergeCell ref="C348:E348"/>
    <mergeCell ref="C349:E349"/>
    <mergeCell ref="C362:E362"/>
    <mergeCell ref="C363:E363"/>
    <mergeCell ref="C350:E350"/>
    <mergeCell ref="C351:E351"/>
    <mergeCell ref="C352:E352"/>
    <mergeCell ref="C353:E353"/>
    <mergeCell ref="C356:E356"/>
    <mergeCell ref="C357:E357"/>
    <mergeCell ref="C358:E358"/>
    <mergeCell ref="C359:E359"/>
    <mergeCell ref="C360:E360"/>
    <mergeCell ref="C361:E361"/>
    <mergeCell ref="C378:E378"/>
    <mergeCell ref="C379:E379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64:E364"/>
    <mergeCell ref="C365:E365"/>
    <mergeCell ref="C366:E366"/>
    <mergeCell ref="C367:E367"/>
    <mergeCell ref="C390:E390"/>
    <mergeCell ref="C391:E391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402:E402"/>
    <mergeCell ref="C403:E403"/>
    <mergeCell ref="C392:E392"/>
    <mergeCell ref="C393:E393"/>
    <mergeCell ref="C394:E394"/>
    <mergeCell ref="C395:E395"/>
    <mergeCell ref="C396:E396"/>
    <mergeCell ref="C397:E397"/>
    <mergeCell ref="C410:E410"/>
    <mergeCell ref="C411:E411"/>
    <mergeCell ref="C398:E398"/>
    <mergeCell ref="C399:E399"/>
    <mergeCell ref="C400:E400"/>
    <mergeCell ref="C401:E401"/>
    <mergeCell ref="C404:E404"/>
    <mergeCell ref="C405:E405"/>
    <mergeCell ref="C406:E406"/>
    <mergeCell ref="C407:E407"/>
    <mergeCell ref="C408:E408"/>
    <mergeCell ref="C409:E409"/>
    <mergeCell ref="C426:E426"/>
    <mergeCell ref="C427:E427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12:E412"/>
    <mergeCell ref="C413:E413"/>
    <mergeCell ref="C414:E414"/>
    <mergeCell ref="C415:E415"/>
    <mergeCell ref="C438:E438"/>
    <mergeCell ref="C439:E439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50:E450"/>
    <mergeCell ref="C451:E451"/>
    <mergeCell ref="C440:E440"/>
    <mergeCell ref="C441:E441"/>
    <mergeCell ref="C442:E442"/>
    <mergeCell ref="C443:E443"/>
    <mergeCell ref="C444:E444"/>
    <mergeCell ref="C445:E445"/>
    <mergeCell ref="C458:E458"/>
    <mergeCell ref="C459:E459"/>
    <mergeCell ref="C446:E446"/>
    <mergeCell ref="C447:E447"/>
    <mergeCell ref="C448:E448"/>
    <mergeCell ref="C449:E449"/>
    <mergeCell ref="C452:E452"/>
    <mergeCell ref="C453:E453"/>
    <mergeCell ref="C454:E454"/>
    <mergeCell ref="C455:E455"/>
    <mergeCell ref="C456:E456"/>
    <mergeCell ref="C457:E457"/>
    <mergeCell ref="C474:E474"/>
    <mergeCell ref="C475:E475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60:E460"/>
    <mergeCell ref="C461:E461"/>
    <mergeCell ref="C462:E462"/>
    <mergeCell ref="C463:E463"/>
    <mergeCell ref="C486:E486"/>
    <mergeCell ref="C487:E487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98:E498"/>
    <mergeCell ref="C499:E499"/>
    <mergeCell ref="C488:E488"/>
    <mergeCell ref="C489:E489"/>
    <mergeCell ref="C490:E490"/>
    <mergeCell ref="C491:E491"/>
    <mergeCell ref="C492:E492"/>
    <mergeCell ref="C493:E493"/>
    <mergeCell ref="C506:E506"/>
    <mergeCell ref="C507:E507"/>
    <mergeCell ref="C494:E494"/>
    <mergeCell ref="C495:E495"/>
    <mergeCell ref="C496:E496"/>
    <mergeCell ref="C497:E497"/>
    <mergeCell ref="C500:E500"/>
    <mergeCell ref="C501:E501"/>
    <mergeCell ref="C502:E502"/>
    <mergeCell ref="C503:E503"/>
    <mergeCell ref="C504:E504"/>
    <mergeCell ref="C505:E505"/>
    <mergeCell ref="C522:E522"/>
    <mergeCell ref="C523:E523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08:E508"/>
    <mergeCell ref="C509:E509"/>
    <mergeCell ref="C510:E510"/>
    <mergeCell ref="C511:E511"/>
    <mergeCell ref="C549:E549"/>
    <mergeCell ref="C550:E550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40:E540"/>
    <mergeCell ref="C541:E541"/>
    <mergeCell ref="C534:E534"/>
    <mergeCell ref="C535:E535"/>
    <mergeCell ref="C536:E536"/>
    <mergeCell ref="C537:E537"/>
    <mergeCell ref="C538:E538"/>
    <mergeCell ref="C539:E539"/>
    <mergeCell ref="C553:E553"/>
    <mergeCell ref="C542:E542"/>
    <mergeCell ref="C543:E543"/>
    <mergeCell ref="C544:E544"/>
    <mergeCell ref="C545:E545"/>
    <mergeCell ref="C546:E546"/>
    <mergeCell ref="C547:E547"/>
    <mergeCell ref="C548:E548"/>
    <mergeCell ref="C551:E551"/>
    <mergeCell ref="C552:E55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 enableFormatConditionsCalculation="0">
    <tabColor indexed="16"/>
    <pageSetUpPr fitToPage="1"/>
  </sheetPr>
  <dimension ref="B2:P38"/>
  <sheetViews>
    <sheetView showGridLines="0"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16.7109375" style="18" customWidth="1"/>
    <col min="3" max="7" width="12.28515625" style="18" customWidth="1"/>
    <col min="8" max="8" width="9.140625" style="18"/>
    <col min="9" max="9" width="23.42578125" style="18" customWidth="1"/>
    <col min="10" max="16384" width="9.140625" style="18"/>
  </cols>
  <sheetData>
    <row r="2" spans="2:16" ht="14.25" customHeight="1">
      <c r="B2" s="68" t="str">
        <f>"Chart 1: Overall effectiveness of learning and skills providers inspected " &amp; IF('Chart 1'!$C$4=Dates1!$B$3, "between " &amp; Dates1!$B$3, IF('Chart 1'!$C$4 = Dates1!B3, "in "&amp;Dates1!B3, IF('Chart 1'!$C$4=Dates1!B4,"in "&amp; Dates1!B4, IF('Chart 1'!$C$4=Dates1!B5,"in "&amp; Dates1!B5, IF('Chart 1'!$C$4=Dates1!B6, "in " &amp; Dates1!B6, IF('Chart 1'!$C$4=Dates1!B7, "in " &amp; Dates1!B7)))))) &amp; " (provisional)"&amp;CHAR(185)&amp;" "&amp;CHAR(178)</f>
        <v>Chart 1: Overall effectiveness of learning and skills providers inspected between 1 January 2012 and 31 March 2012 (provisional)¹ ²</v>
      </c>
    </row>
    <row r="3" spans="2:16">
      <c r="B3" s="28"/>
    </row>
    <row r="4" spans="2:16" ht="12.75" customHeight="1">
      <c r="B4" s="21" t="s">
        <v>68</v>
      </c>
      <c r="C4" s="189" t="s">
        <v>180</v>
      </c>
      <c r="D4" s="190"/>
      <c r="E4" s="191"/>
      <c r="F4" s="22"/>
      <c r="G4" s="22"/>
    </row>
    <row r="6" spans="2:16">
      <c r="B6" s="32" t="s">
        <v>67</v>
      </c>
      <c r="K6" s="70"/>
      <c r="L6" s="71"/>
      <c r="M6" s="71"/>
      <c r="N6" s="71"/>
      <c r="O6" s="71"/>
      <c r="P6" s="71"/>
    </row>
    <row r="7" spans="2:16">
      <c r="B7" s="209"/>
      <c r="C7" s="192" t="s">
        <v>117</v>
      </c>
      <c r="D7" s="211" t="s">
        <v>2</v>
      </c>
      <c r="E7" s="211"/>
      <c r="F7" s="211"/>
      <c r="G7" s="211"/>
      <c r="K7" s="72"/>
      <c r="L7" s="208"/>
      <c r="M7" s="208"/>
      <c r="N7" s="208"/>
      <c r="O7" s="208"/>
      <c r="P7" s="208"/>
    </row>
    <row r="8" spans="2:16">
      <c r="B8" s="210"/>
      <c r="C8" s="193"/>
      <c r="D8" s="74" t="s">
        <v>3</v>
      </c>
      <c r="E8" s="74" t="s">
        <v>4</v>
      </c>
      <c r="F8" s="74" t="s">
        <v>5</v>
      </c>
      <c r="G8" s="74" t="s">
        <v>6</v>
      </c>
      <c r="J8" s="75"/>
      <c r="K8" s="76"/>
      <c r="L8" s="75"/>
      <c r="M8" s="75"/>
      <c r="N8" s="75"/>
      <c r="O8" s="75"/>
      <c r="P8" s="73"/>
    </row>
    <row r="9" spans="2:16">
      <c r="B9" s="135" t="str">
        <f>"All colleges (" &amp; C9 &amp; ")"&amp; CHAR(179)</f>
        <v>All colleges (20)³</v>
      </c>
      <c r="C9" s="17">
        <f t="shared" ref="C9:C14" si="0">SUM(D9:G9)</f>
        <v>20</v>
      </c>
      <c r="D9" s="43">
        <f>IF($C$4=Dates1!$B$3, DataPack!$B38, IF($C$4=Dates1!$B$4, DataPack!$G38, IF($C$4=Dates1!$B$5, DataPack!$L38, IF($C$4=Dates1!$B$6, DataPack!$Q38))))</f>
        <v>1</v>
      </c>
      <c r="E9" s="43">
        <f>IF($C$4=Dates1!$B$3, DataPack!$C38, IF($C$4=Dates1!$B$4, DataPack!$H38, IF($C$4=Dates1!$B$5, DataPack!$M38, IF($C$4=Dates1!$B$6, DataPack!$R38))))</f>
        <v>4</v>
      </c>
      <c r="F9" s="43">
        <f>IF($C$4=Dates1!$B$3, DataPack!$D38, IF($C$4=Dates1!$B$4, DataPack!$I38, IF($C$4=Dates1!$B$5, DataPack!$N38, IF($C$4=Dates1!$B$6, DataPack!$S38))))</f>
        <v>10</v>
      </c>
      <c r="G9" s="43">
        <f>IF($C$4=Dates1!$B$3, DataPack!$E38, IF($C$4=Dates1!$B$4, DataPack!$J38, IF($C$4=Dates1!$B$5, DataPack!$O38, IF($C$4=Dates1!$B$6, DataPack!$T38))))</f>
        <v>5</v>
      </c>
      <c r="I9" s="78"/>
      <c r="J9" s="79"/>
      <c r="K9" s="80"/>
      <c r="L9" s="56"/>
      <c r="M9" s="56"/>
      <c r="N9" s="56"/>
      <c r="O9" s="56"/>
      <c r="P9" s="73"/>
    </row>
    <row r="10" spans="2:16">
      <c r="B10" s="135" t="str">
        <f>"GFEC/TC (" &amp; C10 &amp; ")"</f>
        <v>GFEC/TC (14)</v>
      </c>
      <c r="C10" s="17">
        <f t="shared" si="0"/>
        <v>14</v>
      </c>
      <c r="D10" s="43">
        <f>IF($C$4=Dates1!$B$3, DataPack!$B64, IF($C$4=Dates1!$B$4, DataPack!$G64, IF($C$4=Dates1!$B$5, DataPack!$L64, IF($C$4=Dates1!$B$6, DataPack!$Q64))))</f>
        <v>0</v>
      </c>
      <c r="E10" s="43">
        <f>IF($C$4=Dates1!$B$3, DataPack!$C64, IF($C$4=Dates1!$B$4, DataPack!$H64, IF($C$4=Dates1!$B$5, DataPack!$M64, IF($C$4=Dates1!$B$6, DataPack!$R64))))</f>
        <v>2</v>
      </c>
      <c r="F10" s="43">
        <f>IF($C$4=Dates1!$B$3, DataPack!$D64, IF($C$4=Dates1!$B$4, DataPack!$I64, IF($C$4=Dates1!$B$5, DataPack!$N64, IF($C$4=Dates1!$B$6, DataPack!$S64))))</f>
        <v>8</v>
      </c>
      <c r="G10" s="43">
        <f>IF($C$4=Dates1!$B$3, DataPack!$E64, IF($C$4=Dates1!$B$4, DataPack!$J64, IF($C$4=Dates1!$B$5, DataPack!$O64, IF($C$4=Dates1!$B$6, DataPack!$T64))))</f>
        <v>4</v>
      </c>
      <c r="I10" s="78"/>
      <c r="J10" s="79"/>
      <c r="K10" s="80"/>
      <c r="L10" s="56"/>
      <c r="M10" s="56"/>
      <c r="N10" s="56"/>
      <c r="O10" s="56"/>
      <c r="P10" s="73"/>
    </row>
    <row r="11" spans="2:16" ht="12.75" customHeight="1">
      <c r="B11" s="135" t="str">
        <f>"SFC (" &amp; C11 &amp; ")"</f>
        <v>SFC (1)</v>
      </c>
      <c r="C11" s="17">
        <f t="shared" si="0"/>
        <v>1</v>
      </c>
      <c r="D11" s="43">
        <f>IF($C$4=Dates1!$B$3, DataPack!$B90, IF($C$4=Dates1!$B$4, DataPack!$G90, IF($C$4=Dates1!$B$5, DataPack!$L90, IF($C$4=Dates1!$B$6, DataPack!$Q90))))</f>
        <v>0</v>
      </c>
      <c r="E11" s="43">
        <f>IF($C$4=Dates1!$B$3, DataPack!$C90, IF($C$4=Dates1!$B$4, DataPack!$H90, IF($C$4=Dates1!$B$5, DataPack!$M90, IF($C$4=Dates1!$B$6, DataPack!$R90))))</f>
        <v>1</v>
      </c>
      <c r="F11" s="43">
        <f>IF($C$4=Dates1!$B$3, DataPack!$D90, IF($C$4=Dates1!$B$4, DataPack!$I90, IF($C$4=Dates1!$B$5, DataPack!$N90, IF($C$4=Dates1!$B$6, DataPack!$S90))))</f>
        <v>0</v>
      </c>
      <c r="G11" s="43">
        <f>IF($C$4=Dates1!$B$3, DataPack!$E90, IF($C$4=Dates1!$B$4, DataPack!$J90, IF($C$4=Dates1!$B$5, DataPack!$O90, IF($C$4=Dates1!$B$6, DataPack!$T90))))</f>
        <v>0</v>
      </c>
      <c r="I11" s="78"/>
      <c r="J11" s="79"/>
      <c r="K11" s="57"/>
      <c r="L11" s="56"/>
      <c r="M11" s="56"/>
      <c r="N11" s="56"/>
      <c r="O11" s="56"/>
      <c r="P11" s="73"/>
    </row>
    <row r="12" spans="2:16">
      <c r="B12" s="135" t="str">
        <f>"ISC (" &amp; C12 &amp; ")"</f>
        <v>ISC (5)</v>
      </c>
      <c r="C12" s="17">
        <f t="shared" si="0"/>
        <v>5</v>
      </c>
      <c r="D12" s="43">
        <f>IF($C$4=Dates1!$B$3, DataPack!$B116, IF($C$4=Dates1!$B$4, DataPack!$G116, IF($C$4=Dates1!$B$5, DataPack!$L116, IF($C$4=Dates1!$B$6, DataPack!$Q116))))</f>
        <v>1</v>
      </c>
      <c r="E12" s="43">
        <f>IF($C$4=Dates1!$B$3, DataPack!$C116, IF($C$4=Dates1!$B$4, DataPack!$H116, IF($C$4=Dates1!$B$5, DataPack!$M116, IF($C$4=Dates1!$B$6, DataPack!$R116))))</f>
        <v>1</v>
      </c>
      <c r="F12" s="43">
        <f>IF($C$4=Dates1!$B$3, DataPack!$D116, IF($C$4=Dates1!$B$4, DataPack!$I116, IF($C$4=Dates1!$B$5, DataPack!$N116, IF($C$4=Dates1!$B$6, DataPack!$S116))))</f>
        <v>2</v>
      </c>
      <c r="G12" s="43">
        <f>IF($C$4=Dates1!$B$3, DataPack!$E116, IF($C$4=Dates1!$B$4, DataPack!$J116, IF($C$4=Dates1!$B$5, DataPack!$O116, IF($C$4=Dates1!$B$6, DataPack!$T116))))</f>
        <v>1</v>
      </c>
      <c r="I12" s="78"/>
      <c r="J12" s="79"/>
      <c r="K12" s="80"/>
      <c r="L12" s="56"/>
      <c r="M12" s="56"/>
      <c r="N12" s="56"/>
      <c r="O12" s="56"/>
      <c r="P12" s="73"/>
    </row>
    <row r="13" spans="2:16">
      <c r="B13" s="135" t="str">
        <f>"ILP (" &amp; C13 &amp; ")"</f>
        <v>ILP (29)</v>
      </c>
      <c r="C13" s="17">
        <f t="shared" si="0"/>
        <v>29</v>
      </c>
      <c r="D13" s="43">
        <f>IF($C$4=Dates1!$B$3, DataPack!$B194, IF($C$4=Dates1!$B$4, DataPack!$G194, IF($C$4=Dates1!$B$5, DataPack!$L194, IF($C$4=Dates1!$B$6, DataPack!$Q194))))</f>
        <v>3</v>
      </c>
      <c r="E13" s="43">
        <f>IF($C$4=Dates1!$B$3, DataPack!$C194, IF($C$4=Dates1!$B$4, DataPack!$H194, IF($C$4=Dates1!$B$5, DataPack!$M194, IF($C$4=Dates1!$B$6, DataPack!$R194))))</f>
        <v>12</v>
      </c>
      <c r="F13" s="43">
        <f>IF($C$4=Dates1!$B$3, DataPack!$D194, IF($C$4=Dates1!$B$4, DataPack!$I194, IF($C$4=Dates1!$B$5, DataPack!$N194, IF($C$4=Dates1!$B$6, DataPack!$S194))))</f>
        <v>12</v>
      </c>
      <c r="G13" s="43">
        <f>IF($C$4=Dates1!$B$3, DataPack!$E194, IF($C$4=Dates1!$B$4, DataPack!$J194, IF($C$4=Dates1!$B$5, DataPack!$O194, IF($C$4=Dates1!$B$6, DataPack!$T194))))</f>
        <v>2</v>
      </c>
      <c r="I13" s="81"/>
    </row>
    <row r="14" spans="2:16">
      <c r="B14" s="97" t="str">
        <f>"ACL (" &amp; C14 &amp; ")"</f>
        <v>ACL (17)</v>
      </c>
      <c r="C14" s="35">
        <f t="shared" si="0"/>
        <v>17</v>
      </c>
      <c r="D14" s="47">
        <f>IF($C$4=Dates1!$B$3, DataPack!$B220, IF($C$4=Dates1!$B$4, DataPack!$G220, IF($C$4=Dates1!$B$5, DataPack!$L220, IF($C$4=Dates1!$B$6, DataPack!$Q220))))</f>
        <v>0</v>
      </c>
      <c r="E14" s="47">
        <f>IF($C$4=Dates1!$B$3, DataPack!$C220, IF($C$4=Dates1!$B$4, DataPack!$H220, IF($C$4=Dates1!$B$5, DataPack!$M220, IF($C$4=Dates1!$B$6, DataPack!$R220))))</f>
        <v>10</v>
      </c>
      <c r="F14" s="47">
        <f>IF($C$4=Dates1!$B$3, DataPack!$D220, IF($C$4=Dates1!$B$4, DataPack!$I220, IF($C$4=Dates1!$B$5, DataPack!$N220, IF($C$4=Dates1!$B$6, DataPack!$S220))))</f>
        <v>6</v>
      </c>
      <c r="G14" s="47">
        <f>IF($C$4=Dates1!$B$3, DataPack!$E220, IF($C$4=Dates1!$B$4, DataPack!$J220, IF($C$4=Dates1!$B$5, DataPack!$O220, IF($C$4=Dates1!$B$6, DataPack!$T220))))</f>
        <v>1</v>
      </c>
    </row>
    <row r="15" spans="2:16">
      <c r="B15" s="77"/>
      <c r="C15" s="43"/>
      <c r="F15" s="111"/>
      <c r="G15" s="111" t="s">
        <v>92</v>
      </c>
      <c r="J15" s="77"/>
    </row>
    <row r="16" spans="2:16">
      <c r="J16" s="77"/>
    </row>
    <row r="17" spans="10:10">
      <c r="J17" s="39"/>
    </row>
    <row r="33" spans="2:10" ht="12.75" customHeight="1"/>
    <row r="34" spans="2:10" ht="9" customHeight="1"/>
    <row r="35" spans="2:10" ht="25.5" customHeight="1"/>
    <row r="36" spans="2:10">
      <c r="B36" s="67" t="s">
        <v>147</v>
      </c>
      <c r="C36" s="141"/>
      <c r="D36" s="141"/>
      <c r="E36" s="141"/>
      <c r="F36" s="141"/>
      <c r="G36" s="141"/>
      <c r="H36" s="141"/>
    </row>
    <row r="37" spans="2:10" ht="24" customHeight="1">
      <c r="B37" s="212" t="s">
        <v>160</v>
      </c>
      <c r="C37" s="212"/>
      <c r="D37" s="212"/>
      <c r="E37" s="212"/>
      <c r="F37" s="212"/>
      <c r="G37" s="212"/>
      <c r="H37" s="212"/>
      <c r="I37" s="212"/>
      <c r="J37" s="212"/>
    </row>
    <row r="38" spans="2:10">
      <c r="B38" s="33" t="s">
        <v>159</v>
      </c>
    </row>
  </sheetData>
  <sheetProtection sheet="1"/>
  <mergeCells count="6">
    <mergeCell ref="C4:E4"/>
    <mergeCell ref="L7:P7"/>
    <mergeCell ref="B7:B8"/>
    <mergeCell ref="C7:C8"/>
    <mergeCell ref="D7:G7"/>
    <mergeCell ref="B37:J37"/>
  </mergeCells>
  <phoneticPr fontId="1" type="noConversion"/>
  <dataValidations count="1">
    <dataValidation type="list" allowBlank="1" showInputMessage="1" showErrorMessage="1" sqref="C4 F4: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2:K41"/>
  <sheetViews>
    <sheetView showGridLines="0" showRowColHeaders="0" workbookViewId="0"/>
  </sheetViews>
  <sheetFormatPr defaultRowHeight="12.75"/>
  <cols>
    <col min="1" max="1" width="3.42578125" customWidth="1"/>
    <col min="2" max="2" width="16.7109375" customWidth="1"/>
    <col min="3" max="7" width="12.28515625" customWidth="1"/>
  </cols>
  <sheetData>
    <row r="2" spans="2:11">
      <c r="B2" s="68" t="s">
        <v>196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>
      <c r="B3" s="28"/>
      <c r="C3" s="18"/>
      <c r="D3" s="18"/>
      <c r="E3" s="18"/>
      <c r="F3" s="18"/>
      <c r="G3" s="18"/>
      <c r="H3" s="18"/>
      <c r="I3" s="18"/>
      <c r="J3" s="18"/>
      <c r="K3" s="18"/>
    </row>
    <row r="4" spans="2:11">
      <c r="B4" s="33"/>
      <c r="C4" s="18"/>
      <c r="D4" s="18"/>
      <c r="E4" s="18"/>
      <c r="F4" s="18"/>
      <c r="G4" s="18"/>
      <c r="H4" s="18"/>
      <c r="I4" s="18"/>
      <c r="J4" s="18"/>
      <c r="K4" s="70"/>
    </row>
    <row r="5" spans="2:11">
      <c r="B5" s="209"/>
      <c r="C5" s="192" t="s">
        <v>117</v>
      </c>
      <c r="D5" s="211" t="s">
        <v>2</v>
      </c>
      <c r="E5" s="211"/>
      <c r="F5" s="211"/>
      <c r="G5" s="211"/>
      <c r="H5" s="18"/>
      <c r="I5" s="18"/>
      <c r="J5" s="18"/>
      <c r="K5" s="72"/>
    </row>
    <row r="6" spans="2:11">
      <c r="B6" s="210"/>
      <c r="C6" s="193"/>
      <c r="D6" s="74" t="s">
        <v>3</v>
      </c>
      <c r="E6" s="74" t="s">
        <v>4</v>
      </c>
      <c r="F6" s="74" t="s">
        <v>5</v>
      </c>
      <c r="G6" s="74" t="s">
        <v>6</v>
      </c>
      <c r="H6" s="18"/>
      <c r="I6" s="18"/>
      <c r="J6" s="75"/>
      <c r="K6" s="76"/>
    </row>
    <row r="7" spans="2:11">
      <c r="B7" s="135" t="str">
        <f>"All colleges (" &amp; C7 &amp; ")"&amp; CHAR(179)</f>
        <v>All colleges (47)³</v>
      </c>
      <c r="C7" s="156">
        <f>SUM(D7:G7)</f>
        <v>47</v>
      </c>
      <c r="D7" s="43">
        <v>2</v>
      </c>
      <c r="E7" s="43">
        <v>14</v>
      </c>
      <c r="F7" s="43">
        <v>20</v>
      </c>
      <c r="G7" s="43">
        <v>11</v>
      </c>
      <c r="H7" s="18"/>
      <c r="I7" s="80"/>
      <c r="J7" s="79"/>
      <c r="K7" s="80"/>
    </row>
    <row r="8" spans="2:11">
      <c r="B8" s="135" t="str">
        <f>"GFEC/TC (" &amp; C8 &amp; ")"</f>
        <v>GFEC/TC (27)</v>
      </c>
      <c r="C8" s="142">
        <f t="shared" ref="C8:C17" si="0">SUM(D8:G8)</f>
        <v>27</v>
      </c>
      <c r="D8" s="43">
        <v>1</v>
      </c>
      <c r="E8" s="43">
        <v>7</v>
      </c>
      <c r="F8" s="43">
        <v>13</v>
      </c>
      <c r="G8" s="43">
        <v>6</v>
      </c>
      <c r="H8" s="18"/>
      <c r="I8" s="80"/>
      <c r="J8" s="79"/>
      <c r="K8" s="80"/>
    </row>
    <row r="9" spans="2:11">
      <c r="B9" s="135" t="str">
        <f>"SFC (" &amp; C9 &amp; ")"</f>
        <v>SFC (11)</v>
      </c>
      <c r="C9" s="142">
        <f t="shared" si="0"/>
        <v>11</v>
      </c>
      <c r="D9" s="43">
        <v>0</v>
      </c>
      <c r="E9" s="43">
        <v>4</v>
      </c>
      <c r="F9" s="43">
        <v>4</v>
      </c>
      <c r="G9" s="43">
        <v>3</v>
      </c>
      <c r="H9" s="18"/>
      <c r="I9" s="80"/>
      <c r="J9" s="79"/>
      <c r="K9" s="57"/>
    </row>
    <row r="10" spans="2:11">
      <c r="B10" s="135" t="str">
        <f>"ISC (" &amp; C10 &amp; ")"</f>
        <v>ISC (9)</v>
      </c>
      <c r="C10" s="142">
        <f t="shared" si="0"/>
        <v>9</v>
      </c>
      <c r="D10" s="43">
        <v>1</v>
      </c>
      <c r="E10" s="43">
        <v>3</v>
      </c>
      <c r="F10" s="43">
        <v>3</v>
      </c>
      <c r="G10" s="43">
        <v>2</v>
      </c>
      <c r="H10" s="18"/>
      <c r="I10" s="80"/>
      <c r="J10" s="79"/>
      <c r="K10" s="80"/>
    </row>
    <row r="11" spans="2:11">
      <c r="B11" s="135" t="str">
        <f>"HEI (" &amp; C11 &amp; ")"</f>
        <v>HEI (5)</v>
      </c>
      <c r="C11" s="142">
        <f t="shared" si="0"/>
        <v>5</v>
      </c>
      <c r="D11" s="43">
        <v>2</v>
      </c>
      <c r="E11" s="43">
        <v>2</v>
      </c>
      <c r="F11" s="43">
        <v>1</v>
      </c>
      <c r="G11" s="43">
        <v>0</v>
      </c>
      <c r="H11" s="18"/>
      <c r="I11" s="80"/>
      <c r="J11" s="79"/>
      <c r="K11" s="80"/>
    </row>
    <row r="12" spans="2:11">
      <c r="B12" s="135" t="str">
        <f>"DaDa (" &amp; C12 &amp; ")"</f>
        <v>DaDa (12)</v>
      </c>
      <c r="C12" s="142">
        <f t="shared" si="0"/>
        <v>12</v>
      </c>
      <c r="D12" s="43">
        <v>4</v>
      </c>
      <c r="E12" s="43">
        <v>7</v>
      </c>
      <c r="F12" s="43">
        <v>1</v>
      </c>
      <c r="G12" s="43">
        <v>0</v>
      </c>
      <c r="H12" s="18"/>
      <c r="I12" s="81"/>
      <c r="J12" s="18"/>
      <c r="K12" s="18"/>
    </row>
    <row r="13" spans="2:11">
      <c r="B13" s="135" t="str">
        <f>"ILP (" &amp; C13 &amp; ")"</f>
        <v>ILP (72)</v>
      </c>
      <c r="C13" s="142">
        <f t="shared" si="0"/>
        <v>72</v>
      </c>
      <c r="D13" s="43">
        <v>5</v>
      </c>
      <c r="E13" s="43">
        <v>32</v>
      </c>
      <c r="F13" s="43">
        <v>28</v>
      </c>
      <c r="G13" s="43">
        <v>7</v>
      </c>
      <c r="H13" s="18"/>
      <c r="I13" s="18"/>
      <c r="J13" s="18"/>
      <c r="K13" s="18"/>
    </row>
    <row r="14" spans="2:11">
      <c r="B14" s="135" t="str">
        <f>"ACL (" &amp; C14 &amp; ")"</f>
        <v>ACL (36)</v>
      </c>
      <c r="C14" s="142">
        <f t="shared" si="0"/>
        <v>36</v>
      </c>
      <c r="D14" s="43">
        <v>1</v>
      </c>
      <c r="E14" s="43">
        <v>24</v>
      </c>
      <c r="F14" s="43">
        <v>9</v>
      </c>
      <c r="G14" s="43">
        <v>2</v>
      </c>
      <c r="H14" s="18"/>
      <c r="I14" s="18"/>
      <c r="J14" s="135"/>
      <c r="K14" s="18"/>
    </row>
    <row r="15" spans="2:11">
      <c r="B15" s="135" t="str">
        <f>"Next Step (" &amp; C15 &amp; ")"</f>
        <v>Next Step (2)</v>
      </c>
      <c r="C15" s="142">
        <f t="shared" si="0"/>
        <v>2</v>
      </c>
      <c r="D15" s="43">
        <v>0</v>
      </c>
      <c r="E15" s="43">
        <v>2</v>
      </c>
      <c r="F15" s="43">
        <v>0</v>
      </c>
      <c r="G15" s="43">
        <v>0</v>
      </c>
      <c r="H15" s="18"/>
      <c r="I15" s="18"/>
      <c r="J15" s="135"/>
      <c r="K15" s="18"/>
    </row>
    <row r="16" spans="2:11">
      <c r="B16" s="135" t="str">
        <f>"Prisons and YOI (" &amp; C16 &amp; ")"</f>
        <v>Prisons and YOI (6)</v>
      </c>
      <c r="C16" s="142">
        <f t="shared" si="0"/>
        <v>6</v>
      </c>
      <c r="D16" s="43">
        <v>0</v>
      </c>
      <c r="E16" s="43">
        <v>3</v>
      </c>
      <c r="F16" s="43">
        <v>2</v>
      </c>
      <c r="G16" s="43">
        <v>1</v>
      </c>
      <c r="H16" s="18"/>
      <c r="I16" s="18"/>
      <c r="J16" s="135"/>
      <c r="K16" s="18"/>
    </row>
    <row r="17" spans="2:11">
      <c r="B17" s="97" t="str">
        <f>"Probation (" &amp; C17 &amp; ")"</f>
        <v>Probation (2)</v>
      </c>
      <c r="C17" s="35">
        <f t="shared" si="0"/>
        <v>2</v>
      </c>
      <c r="D17" s="47">
        <v>0</v>
      </c>
      <c r="E17" s="47">
        <v>2</v>
      </c>
      <c r="F17" s="47">
        <v>0</v>
      </c>
      <c r="G17" s="47">
        <v>0</v>
      </c>
      <c r="H17" s="18"/>
      <c r="I17" s="18"/>
      <c r="J17" s="135"/>
      <c r="K17" s="18"/>
    </row>
    <row r="18" spans="2:11">
      <c r="B18" s="135"/>
      <c r="C18" s="43"/>
      <c r="D18" s="18"/>
      <c r="E18" s="18"/>
      <c r="F18" s="111"/>
      <c r="G18" s="111" t="s">
        <v>92</v>
      </c>
      <c r="H18" s="18"/>
      <c r="I18" s="18"/>
      <c r="J18" s="135"/>
      <c r="K18" s="18"/>
    </row>
    <row r="19" spans="2:11">
      <c r="B19" s="18"/>
      <c r="C19" s="18"/>
      <c r="D19" s="18"/>
      <c r="E19" s="18"/>
      <c r="F19" s="18"/>
      <c r="G19" s="18"/>
      <c r="H19" s="18"/>
      <c r="I19" s="18"/>
      <c r="J19" s="105"/>
      <c r="K19" s="18"/>
    </row>
    <row r="20" spans="2:11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>
      <c r="I38" s="18"/>
      <c r="J38" s="18"/>
      <c r="K38" s="18"/>
    </row>
    <row r="39" spans="2:11" ht="24" customHeight="1">
      <c r="B39" s="33" t="s">
        <v>147</v>
      </c>
      <c r="C39" s="154"/>
      <c r="D39" s="154"/>
      <c r="E39" s="154"/>
      <c r="F39" s="154"/>
      <c r="G39" s="154"/>
      <c r="H39" s="154"/>
      <c r="I39" s="18"/>
      <c r="J39" s="18"/>
      <c r="K39" s="18"/>
    </row>
    <row r="40" spans="2:11" ht="33" customHeight="1">
      <c r="B40" s="212" t="s">
        <v>216</v>
      </c>
      <c r="C40" s="212"/>
      <c r="D40" s="212"/>
      <c r="E40" s="212"/>
      <c r="F40" s="212"/>
      <c r="G40" s="212"/>
      <c r="H40" s="212"/>
      <c r="I40" s="212"/>
      <c r="J40" s="212"/>
      <c r="K40" s="18"/>
    </row>
    <row r="41" spans="2:11">
      <c r="B41" s="33" t="s">
        <v>159</v>
      </c>
    </row>
  </sheetData>
  <sheetProtection sheet="1"/>
  <mergeCells count="4">
    <mergeCell ref="B5:B6"/>
    <mergeCell ref="C5:C6"/>
    <mergeCell ref="D5:G5"/>
    <mergeCell ref="B40:J4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16"/>
    <pageSetUpPr fitToPage="1"/>
  </sheetPr>
  <dimension ref="B2:P37"/>
  <sheetViews>
    <sheetView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67.42578125" style="18" customWidth="1"/>
    <col min="3" max="3" width="12.7109375" style="18" customWidth="1"/>
    <col min="4" max="7" width="11.7109375" style="18" customWidth="1"/>
    <col min="8" max="16384" width="9.140625" style="18"/>
  </cols>
  <sheetData>
    <row r="2" spans="2:16">
      <c r="B2" s="68" t="str">
        <f>"Chart 2: Key inspection judgements of learning and skills providers inspected " &amp; IF('Chart 2'!$C$4=Dates1!$B$3, "between " &amp; Dates1!$B$3, IF('Chart 2'!$C$4 = Dates1!$B$4, "in "&amp;Dates1!$B$4, IF('Chart 2'!$C$4=Dates1!$B$5,"in "&amp; Dates1!$B$5, IF('Chart 2'!$C$4=Dates1!$B$6,"in "&amp; Dates1!$B$6, IF('Chart 2'!$C$4=Dates1!$B$7, "in " &amp;Dates1!$B$7))))) &amp; " (provisional)"&amp;CHAR(185)&amp;" "&amp;CHAR(178)&amp;" "&amp;CHAR(179)</f>
        <v>Chart 2: Key inspection judgements of learning and skills providers inspected between 1 January 2012 and 31 March 2012 (provisional)¹ ² ³</v>
      </c>
      <c r="G2" s="69"/>
      <c r="H2" s="82"/>
      <c r="I2" s="82"/>
      <c r="J2" s="82"/>
    </row>
    <row r="3" spans="2:16">
      <c r="B3" s="83"/>
    </row>
    <row r="4" spans="2:16" ht="12.75" customHeight="1">
      <c r="B4" s="21" t="s">
        <v>68</v>
      </c>
      <c r="C4" s="184" t="s">
        <v>180</v>
      </c>
      <c r="D4" s="184"/>
      <c r="E4" s="184"/>
      <c r="F4" s="22"/>
      <c r="G4" s="22"/>
    </row>
    <row r="5" spans="2:16">
      <c r="B5" s="83"/>
    </row>
    <row r="6" spans="2:16">
      <c r="B6" s="32"/>
    </row>
    <row r="7" spans="2:16">
      <c r="B7" s="213"/>
      <c r="C7" s="192" t="s">
        <v>117</v>
      </c>
      <c r="D7" s="211" t="s">
        <v>13</v>
      </c>
      <c r="E7" s="211"/>
      <c r="F7" s="211"/>
      <c r="G7" s="211"/>
      <c r="J7" s="72"/>
      <c r="K7" s="84"/>
      <c r="L7" s="208"/>
      <c r="M7" s="208"/>
      <c r="N7" s="208"/>
      <c r="O7" s="208"/>
      <c r="P7" s="208"/>
    </row>
    <row r="8" spans="2:16">
      <c r="B8" s="214"/>
      <c r="C8" s="193"/>
      <c r="D8" s="74" t="s">
        <v>3</v>
      </c>
      <c r="E8" s="74" t="s">
        <v>4</v>
      </c>
      <c r="F8" s="74" t="s">
        <v>5</v>
      </c>
      <c r="G8" s="74" t="s">
        <v>6</v>
      </c>
      <c r="J8" s="76"/>
      <c r="K8" s="84"/>
      <c r="L8" s="75"/>
      <c r="M8" s="75"/>
      <c r="N8" s="75"/>
      <c r="O8" s="75"/>
      <c r="P8" s="73"/>
    </row>
    <row r="9" spans="2:16">
      <c r="B9" s="143" t="str">
        <f>"Overall effectiveness (" &amp;C9 &amp;")"</f>
        <v>Overall effectiveness (66)</v>
      </c>
      <c r="C9" s="17">
        <f t="shared" ref="C9:C14" si="0">SUM(D9:G9)</f>
        <v>66</v>
      </c>
      <c r="D9" s="43">
        <f>IF($C$4=Dates1!$B$3, DataPack!$B12, IF($C$4=Dates1!$B$4, DataPack!$G12, IF($C$4=Dates1!$B$5, DataPack!$L12, IF($C$4=Dates1!$B$6, DataPack!$Q12))))</f>
        <v>4</v>
      </c>
      <c r="E9" s="43">
        <f>IF($C$4=Dates1!$B$3, DataPack!$C12, IF($C$4=Dates1!$B$4, DataPack!$H12, IF($C$4=Dates1!$B$5, DataPack!$M12, IF($C$4=Dates1!$B$6, DataPack!$R12))))</f>
        <v>26</v>
      </c>
      <c r="F9" s="43">
        <f>IF($C$4=Dates1!$B$3, DataPack!$D12, IF($C$4=Dates1!$B$4, DataPack!$I12, IF($C$4=Dates1!$B$5, DataPack!$N12, IF($C$4=Dates1!$B$6, DataPack!$S12))))</f>
        <v>28</v>
      </c>
      <c r="G9" s="43">
        <f>IF($C$4=Dates1!$B$3, DataPack!$E12, IF($C$4=Dates1!$B$4, DataPack!$J12, IF($C$4=Dates1!$B$5, DataPack!$O12, IF($C$4=Dates1!$B$6, DataPack!$T12))))</f>
        <v>8</v>
      </c>
      <c r="J9" s="217"/>
      <c r="K9" s="217"/>
      <c r="L9" s="56"/>
      <c r="M9" s="56"/>
      <c r="N9" s="56"/>
      <c r="O9" s="56"/>
      <c r="P9" s="73"/>
    </row>
    <row r="10" spans="2:16">
      <c r="B10" s="144" t="str">
        <f>"Capacity to improve (" &amp;C10 &amp;")"</f>
        <v>Capacity to improve (62)</v>
      </c>
      <c r="C10" s="17">
        <f t="shared" si="0"/>
        <v>62</v>
      </c>
      <c r="D10" s="43">
        <f>IF($C$4=Dates1!$B$3, DataPack!$B13, IF($C$4=Dates1!$B$4, DataPack!$G13, IF($C$4=Dates1!$B$5, DataPack!$L13, IF($C$4=Dates1!$B$6, DataPack!$Q13))))</f>
        <v>4</v>
      </c>
      <c r="E10" s="43">
        <f>IF($C$4=Dates1!$B$3, DataPack!$C13, IF($C$4=Dates1!$B$4, DataPack!$H13, IF($C$4=Dates1!$B$5, DataPack!$M13, IF($C$4=Dates1!$B$6, DataPack!$R13))))</f>
        <v>24</v>
      </c>
      <c r="F10" s="43">
        <f>IF($C$4=Dates1!$B$3, DataPack!$D13, IF($C$4=Dates1!$B$4, DataPack!$I13, IF($C$4=Dates1!$B$5, DataPack!$N13, IF($C$4=Dates1!$B$6, DataPack!$S13))))</f>
        <v>27</v>
      </c>
      <c r="G10" s="43">
        <f>IF($C$4=Dates1!$B$3, DataPack!$E13, IF($C$4=Dates1!$B$4, DataPack!$J13, IF($C$4=Dates1!$B$5, DataPack!$O13, IF($C$4=Dates1!$B$6, DataPack!$T13))))</f>
        <v>7</v>
      </c>
      <c r="J10" s="217"/>
      <c r="K10" s="217"/>
      <c r="L10" s="56"/>
      <c r="M10" s="56"/>
      <c r="N10" s="56"/>
      <c r="O10" s="56"/>
      <c r="P10" s="73"/>
    </row>
    <row r="11" spans="2:16">
      <c r="B11" s="144" t="str">
        <f>"Outcomes for learners (" &amp;C11 &amp;")"</f>
        <v>Outcomes for learners (66)</v>
      </c>
      <c r="C11" s="17">
        <f t="shared" si="0"/>
        <v>66</v>
      </c>
      <c r="D11" s="43">
        <f>IF($C$4=Dates1!$B$3, DataPack!$B14, IF($C$4=Dates1!$B$4, DataPack!$G14, IF($C$4=Dates1!$B$5, DataPack!$L14, IF($C$4=Dates1!$B$6, DataPack!$Q14))))</f>
        <v>5</v>
      </c>
      <c r="E11" s="43">
        <f>IF($C$4=Dates1!$B$3, DataPack!$C14, IF($C$4=Dates1!$B$4, DataPack!$H14, IF($C$4=Dates1!$B$5, DataPack!$M14, IF($C$4=Dates1!$B$6, DataPack!$R14))))</f>
        <v>26</v>
      </c>
      <c r="F11" s="43">
        <f>IF($C$4=Dates1!$B$3, DataPack!$D14, IF($C$4=Dates1!$B$4, DataPack!$I14, IF($C$4=Dates1!$B$5, DataPack!$N14, IF($C$4=Dates1!$B$6, DataPack!$S14))))</f>
        <v>29</v>
      </c>
      <c r="G11" s="43">
        <f>IF($C$4=Dates1!$B$3, DataPack!$E14, IF($C$4=Dates1!$B$4, DataPack!$J14, IF($C$4=Dates1!$B$5, DataPack!$O14, IF($C$4=Dates1!$B$6, DataPack!$T14))))</f>
        <v>6</v>
      </c>
      <c r="J11" s="217"/>
      <c r="K11" s="217"/>
      <c r="L11" s="56"/>
      <c r="M11" s="56"/>
      <c r="N11" s="56"/>
      <c r="O11" s="56"/>
      <c r="P11" s="73"/>
    </row>
    <row r="12" spans="2:16" ht="12.75" customHeight="1">
      <c r="B12" s="144" t="str">
        <f>"Quality of provision (" &amp;C12 &amp;")"</f>
        <v>Quality of provision (62)</v>
      </c>
      <c r="C12" s="17">
        <f t="shared" si="0"/>
        <v>62</v>
      </c>
      <c r="D12" s="43">
        <f>IF($C$4=Dates1!$B$3, DataPack!$B22, IF($C$4=Dates1!$B$4, DataPack!$G22, IF($C$4=Dates1!$B$5, DataPack!$L22, IF($C$4=Dates1!$B$6, DataPack!$Q22))))</f>
        <v>5</v>
      </c>
      <c r="E12" s="43">
        <f>IF($C$4=Dates1!$B$3, DataPack!$C22, IF($C$4=Dates1!$B$4, DataPack!$H22, IF($C$4=Dates1!$B$5, DataPack!$M22, IF($C$4=Dates1!$B$6, DataPack!$R22))))</f>
        <v>29</v>
      </c>
      <c r="F12" s="43">
        <f>IF($C$4=Dates1!$B$3, DataPack!$D22, IF($C$4=Dates1!$B$4, DataPack!$I22, IF($C$4=Dates1!$B$5, DataPack!$N22, IF($C$4=Dates1!$B$6, DataPack!$S22))))</f>
        <v>27</v>
      </c>
      <c r="G12" s="43">
        <f>IF($C$4=Dates1!$B$3, DataPack!$E22, IF($C$4=Dates1!$B$4, DataPack!$J22, IF($C$4=Dates1!$B$5, DataPack!$O22, IF($C$4=Dates1!$B$6, DataPack!$T22))))</f>
        <v>1</v>
      </c>
      <c r="J12" s="215"/>
      <c r="K12" s="215"/>
      <c r="L12" s="56"/>
      <c r="M12" s="56"/>
      <c r="N12" s="56"/>
      <c r="O12" s="56"/>
      <c r="P12" s="73"/>
    </row>
    <row r="13" spans="2:16" ht="12.75" customHeight="1">
      <c r="B13" s="158" t="str">
        <f>"B1. How effectively do teaching, training and assessment support learning and development? (" &amp;C13 &amp;")"</f>
        <v>B1. How effectively do teaching, training and assessment support learning and development? (66)</v>
      </c>
      <c r="C13" s="142">
        <f t="shared" si="0"/>
        <v>66</v>
      </c>
      <c r="D13" s="43">
        <f>IF($C$4=Dates1!$B$3, DataPack!$B23, IF($C$4=Dates1!$B$4, DataPack!$G23, IF($C$4=Dates1!$B$5, DataPack!$L23, IF($C$4=Dates1!$B$6, DataPack!$Q23))))</f>
        <v>3</v>
      </c>
      <c r="E13" s="43">
        <f>IF($C$4=Dates1!$B$3, DataPack!$C23, IF($C$4=Dates1!$B$4, DataPack!$H23, IF($C$4=Dates1!$B$5, DataPack!$M23, IF($C$4=Dates1!$B$6, DataPack!$R23))))</f>
        <v>29</v>
      </c>
      <c r="F13" s="43">
        <f>IF($C$4=Dates1!$B$3, DataPack!$D23, IF($C$4=Dates1!$B$4, DataPack!$I23, IF($C$4=Dates1!$B$5, DataPack!$N23, IF($C$4=Dates1!$B$6, DataPack!$S23))))</f>
        <v>32</v>
      </c>
      <c r="G13" s="43">
        <f>IF($C$4=Dates1!$B$3, DataPack!$E23, IF($C$4=Dates1!$B$4, DataPack!$J23, IF($C$4=Dates1!$B$5, DataPack!$O23, IF($C$4=Dates1!$B$6, DataPack!$T23))))</f>
        <v>2</v>
      </c>
      <c r="J13" s="157"/>
      <c r="K13" s="157"/>
      <c r="L13" s="56"/>
      <c r="M13" s="56"/>
      <c r="N13" s="56"/>
      <c r="O13" s="56"/>
      <c r="P13" s="73"/>
    </row>
    <row r="14" spans="2:16" ht="12.75" customHeight="1">
      <c r="B14" s="145" t="str">
        <f>"Leadership and management (" &amp;C14 &amp;")"</f>
        <v>Leadership and management (66)</v>
      </c>
      <c r="C14" s="35">
        <f t="shared" si="0"/>
        <v>66</v>
      </c>
      <c r="D14" s="47">
        <f>IF($C$4=Dates1!$B$3, DataPack!$B27, IF($C$4=Dates1!$B$4, DataPack!$G27, IF($C$4=Dates1!$B$5, DataPack!$L27, IF($C$4=Dates1!$B$6, DataPack!$Q27))))</f>
        <v>5</v>
      </c>
      <c r="E14" s="47">
        <f>IF($C$4=Dates1!$B$3, DataPack!$C27, IF($C$4=Dates1!$B$4, DataPack!$H27, IF($C$4=Dates1!$B$5, DataPack!$M27, IF($C$4=Dates1!$B$6, DataPack!$R27))))</f>
        <v>26</v>
      </c>
      <c r="F14" s="47">
        <f>IF($C$4=Dates1!$B$3, DataPack!$D27, IF($C$4=Dates1!$B$4, DataPack!$I27, IF($C$4=Dates1!$B$5, DataPack!$N27, IF($C$4=Dates1!$B$6, DataPack!$S27))))</f>
        <v>27</v>
      </c>
      <c r="G14" s="43">
        <f>IF($C$4=Dates1!$B$3, DataPack!$E27, IF($C$4=Dates1!$B$4, DataPack!$J27, IF($C$4=Dates1!$B$5, DataPack!$O27, IF($C$4=Dates1!$B$6, DataPack!$T27))))</f>
        <v>8</v>
      </c>
      <c r="J14" s="216"/>
      <c r="K14" s="216"/>
      <c r="L14" s="56"/>
      <c r="M14" s="56"/>
      <c r="N14" s="56"/>
      <c r="O14" s="56"/>
      <c r="P14" s="73"/>
    </row>
    <row r="15" spans="2:16" ht="12" customHeight="1">
      <c r="F15" s="177" t="s">
        <v>92</v>
      </c>
      <c r="G15" s="199"/>
    </row>
    <row r="34" spans="2:2">
      <c r="B34" s="32" t="s">
        <v>1</v>
      </c>
    </row>
    <row r="35" spans="2:2">
      <c r="B35" s="67" t="s">
        <v>147</v>
      </c>
    </row>
    <row r="36" spans="2:2">
      <c r="B36" s="33" t="s">
        <v>249</v>
      </c>
    </row>
    <row r="37" spans="2:2">
      <c r="B37" s="33" t="s">
        <v>208</v>
      </c>
    </row>
  </sheetData>
  <sheetProtection sheet="1"/>
  <mergeCells count="11">
    <mergeCell ref="L7:P7"/>
    <mergeCell ref="J9:K9"/>
    <mergeCell ref="J10:K10"/>
    <mergeCell ref="J11:K11"/>
    <mergeCell ref="C4:E4"/>
    <mergeCell ref="F15:G15"/>
    <mergeCell ref="B7:B8"/>
    <mergeCell ref="J12:K12"/>
    <mergeCell ref="J14:K14"/>
    <mergeCell ref="C7:C8"/>
    <mergeCell ref="D7:G7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0" enableFormatConditionsCalculation="0">
    <tabColor indexed="16"/>
    <pageSetUpPr fitToPage="1"/>
  </sheetPr>
  <dimension ref="B2:P38"/>
  <sheetViews>
    <sheetView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67.140625" style="18" customWidth="1"/>
    <col min="3" max="7" width="11.7109375" style="18" customWidth="1"/>
    <col min="8" max="16384" width="9.140625" style="18"/>
  </cols>
  <sheetData>
    <row r="2" spans="2:16">
      <c r="B2" s="68" t="str">
        <f>"Chart 2a: Key inspection judgements of colleges inspected " &amp; IF('Chart 2a'!$C$4=Dates1!$B$3, "between " &amp; Dates1!$B$3, IF('Chart 2a'!$C$4 = Dates1!$B$4, "in "&amp;Dates1!$B$4, IF('Chart 2a'!$C$4=Dates1!$B$5,"in "&amp; Dates1!$B$5, IF('Chart 2a'!$C$4=Dates1!$B$6,"in "&amp; Dates1!$B$6, IF('Chart 2a'!$C$4=Dates1!$B$7, "in " &amp;Dates1!$B$7))))) &amp; " (provisional)"&amp;CHAR(185)&amp;" "&amp;CHAR(178)&amp;" "&amp;CHAR(179)</f>
        <v>Chart 2a: Key inspection judgements of colleges inspected between 1 January 2012 and 31 March 2012 (provisional)¹ ² ³</v>
      </c>
      <c r="G2" s="69"/>
      <c r="H2" s="82"/>
      <c r="I2" s="82"/>
      <c r="J2" s="82"/>
    </row>
    <row r="3" spans="2:16">
      <c r="B3" s="83"/>
    </row>
    <row r="4" spans="2:16" ht="12.75" customHeight="1">
      <c r="B4" s="21" t="s">
        <v>68</v>
      </c>
      <c r="C4" s="184" t="s">
        <v>180</v>
      </c>
      <c r="D4" s="184"/>
      <c r="E4" s="184"/>
      <c r="F4" s="22"/>
      <c r="G4" s="22"/>
    </row>
    <row r="5" spans="2:16">
      <c r="B5" s="83"/>
    </row>
    <row r="6" spans="2:16">
      <c r="B6" s="33"/>
    </row>
    <row r="7" spans="2:16">
      <c r="B7" s="213"/>
      <c r="C7" s="192" t="s">
        <v>117</v>
      </c>
      <c r="D7" s="211" t="s">
        <v>14</v>
      </c>
      <c r="E7" s="211"/>
      <c r="F7" s="211"/>
      <c r="G7" s="211"/>
      <c r="J7" s="72"/>
      <c r="K7" s="81"/>
      <c r="L7" s="208"/>
      <c r="M7" s="208"/>
      <c r="N7" s="208"/>
      <c r="O7" s="208"/>
      <c r="P7" s="208"/>
    </row>
    <row r="8" spans="2:16">
      <c r="B8" s="214"/>
      <c r="C8" s="193"/>
      <c r="D8" s="74" t="s">
        <v>3</v>
      </c>
      <c r="E8" s="74" t="s">
        <v>4</v>
      </c>
      <c r="F8" s="74" t="s">
        <v>5</v>
      </c>
      <c r="G8" s="74" t="s">
        <v>6</v>
      </c>
      <c r="J8" s="76"/>
      <c r="K8" s="81"/>
      <c r="L8" s="75"/>
      <c r="M8" s="75"/>
      <c r="N8" s="75"/>
      <c r="O8" s="75"/>
      <c r="P8" s="73"/>
    </row>
    <row r="9" spans="2:16">
      <c r="B9" s="143" t="str">
        <f>"Overall effectiveness (" &amp;C9 &amp;")"</f>
        <v>Overall effectiveness (20)</v>
      </c>
      <c r="C9" s="17">
        <f t="shared" ref="C9:C14" si="0">SUM(D9:G9)</f>
        <v>20</v>
      </c>
      <c r="D9" s="43">
        <f>IF($C$4=Dates1!$B$3, DataPack!$B38, IF($C$4=Dates1!$B$4, DataPack!$G38, IF($C$4=Dates1!$B$5, DataPack!$L38, IF($C$4=Dates1!$B$6, DataPack!$Q38))))</f>
        <v>1</v>
      </c>
      <c r="E9" s="43">
        <f>IF($C$4=Dates1!$B$3, DataPack!$C38, IF($C$4=Dates1!$B$4, DataPack!$H38, IF($C$4=Dates1!$B$5, DataPack!$M38, IF($C$4=Dates1!$B$6, DataPack!$R38))))</f>
        <v>4</v>
      </c>
      <c r="F9" s="43">
        <f>IF($C$4=Dates1!$B$3, DataPack!$D38, IF($C$4=Dates1!$B$4, DataPack!$I38, IF($C$4=Dates1!$B$5, DataPack!$N38, IF($C$4=Dates1!$B$6, DataPack!$S38))))</f>
        <v>10</v>
      </c>
      <c r="G9" s="43">
        <f>IF($C$4=Dates1!$B$3, DataPack!$E38, IF($C$4=Dates1!$B$4, DataPack!$J38, IF($C$4=Dates1!$B$5, DataPack!$O38, IF($C$4=Dates1!$B$6, DataPack!$T38))))</f>
        <v>5</v>
      </c>
      <c r="J9" s="217"/>
      <c r="K9" s="217"/>
      <c r="L9" s="56"/>
      <c r="M9" s="56"/>
      <c r="N9" s="56"/>
      <c r="O9" s="56"/>
      <c r="P9" s="73"/>
    </row>
    <row r="10" spans="2:16">
      <c r="B10" s="144" t="str">
        <f>"Capacity to improve (" &amp;C10 &amp;")"</f>
        <v>Capacity to improve (18)</v>
      </c>
      <c r="C10" s="17">
        <f t="shared" si="0"/>
        <v>18</v>
      </c>
      <c r="D10" s="43">
        <f>IF($C$4=Dates1!$B$3, DataPack!$B39, IF($C$4=Dates1!$B$4, DataPack!$G39, IF($C$4=Dates1!$B$5, DataPack!$L39, IF($C$4=Dates1!$B$6, DataPack!$Q39))))</f>
        <v>1</v>
      </c>
      <c r="E10" s="43">
        <f>IF($C$4=Dates1!$B$3, DataPack!$C39, IF($C$4=Dates1!$B$4, DataPack!$H39, IF($C$4=Dates1!$B$5, DataPack!$M39, IF($C$4=Dates1!$B$6, DataPack!$R39))))</f>
        <v>4</v>
      </c>
      <c r="F10" s="43">
        <f>IF($C$4=Dates1!$B$3, DataPack!$D39, IF($C$4=Dates1!$B$4, DataPack!$I39, IF($C$4=Dates1!$B$5, DataPack!$N39, IF($C$4=Dates1!$B$6, DataPack!$S39))))</f>
        <v>9</v>
      </c>
      <c r="G10" s="43">
        <f>IF($C$4=Dates1!$B$3, DataPack!$E39, IF($C$4=Dates1!$B$4, DataPack!$J39, IF($C$4=Dates1!$B$5, DataPack!$O39, IF($C$4=Dates1!$B$6, DataPack!$T39))))</f>
        <v>4</v>
      </c>
      <c r="J10" s="217"/>
      <c r="K10" s="217"/>
      <c r="L10" s="56"/>
      <c r="M10" s="56"/>
      <c r="N10" s="56"/>
      <c r="O10" s="56"/>
      <c r="P10" s="73"/>
    </row>
    <row r="11" spans="2:16">
      <c r="B11" s="144" t="str">
        <f>"Outcomes for learners (" &amp;C11 &amp;")"</f>
        <v>Outcomes for learners (20)</v>
      </c>
      <c r="C11" s="17">
        <f t="shared" si="0"/>
        <v>20</v>
      </c>
      <c r="D11" s="43">
        <f>IF($C$4=Dates1!$B$3, DataPack!$B40, IF($C$4=Dates1!$B$4, DataPack!$G40, IF($C$4=Dates1!$B$5, DataPack!$L40, IF($C$4=Dates1!$B$6, DataPack!$Q40))))</f>
        <v>1</v>
      </c>
      <c r="E11" s="43">
        <f>IF($C$4=Dates1!$B$3, DataPack!$C40, IF($C$4=Dates1!$B$4, DataPack!$H40, IF($C$4=Dates1!$B$5, DataPack!$M40, IF($C$4=Dates1!$B$6, DataPack!$R40))))</f>
        <v>3</v>
      </c>
      <c r="F11" s="43">
        <f>IF($C$4=Dates1!$B$3, DataPack!$D40, IF($C$4=Dates1!$B$4, DataPack!$I40, IF($C$4=Dates1!$B$5, DataPack!$N40, IF($C$4=Dates1!$B$6, DataPack!$S40))))</f>
        <v>13</v>
      </c>
      <c r="G11" s="43">
        <f>IF($C$4=Dates1!$B$3, DataPack!$E40, IF($C$4=Dates1!$B$4, DataPack!$J40, IF($C$4=Dates1!$B$5, DataPack!$O40, IF($C$4=Dates1!$B$6, DataPack!$T40))))</f>
        <v>3</v>
      </c>
      <c r="J11" s="217"/>
      <c r="K11" s="217"/>
      <c r="L11" s="56"/>
      <c r="M11" s="56"/>
      <c r="N11" s="56"/>
      <c r="O11" s="56"/>
      <c r="P11" s="73"/>
    </row>
    <row r="12" spans="2:16" ht="12.75" customHeight="1">
      <c r="B12" s="144" t="str">
        <f>"Quality of provision (" &amp;C12 &amp;")"</f>
        <v>Quality of provision (18)</v>
      </c>
      <c r="C12" s="17">
        <f t="shared" si="0"/>
        <v>18</v>
      </c>
      <c r="D12" s="43">
        <f>IF($C$4=Dates1!$B$3, DataPack!$B48, IF($C$4=Dates1!$B$4, DataPack!$G48, IF($C$4=Dates1!$B$5, DataPack!$L48, IF($C$4=Dates1!$B$6, DataPack!$Q48))))</f>
        <v>2</v>
      </c>
      <c r="E12" s="43">
        <f>IF($C$4=Dates1!$B$3, DataPack!$C48, IF($C$4=Dates1!$B$4, DataPack!$H48, IF($C$4=Dates1!$B$5, DataPack!$M48, IF($C$4=Dates1!$B$6, DataPack!$R48))))</f>
        <v>5</v>
      </c>
      <c r="F12" s="43">
        <f>IF($C$4=Dates1!$B$3, DataPack!$D48, IF($C$4=Dates1!$B$4, DataPack!$I48, IF($C$4=Dates1!$B$5, DataPack!$N48, IF($C$4=Dates1!$B$6, DataPack!$S48))))</f>
        <v>11</v>
      </c>
      <c r="G12" s="43">
        <f>IF($C$4=Dates1!$B$3, DataPack!$E48, IF($C$4=Dates1!$B$4, DataPack!$J48, IF($C$4=Dates1!$B$5, DataPack!$O48, IF($C$4=Dates1!$B$6, DataPack!$T48))))</f>
        <v>0</v>
      </c>
      <c r="J12" s="215"/>
      <c r="K12" s="215"/>
      <c r="L12" s="56"/>
      <c r="M12" s="56"/>
      <c r="N12" s="56"/>
      <c r="O12" s="56"/>
      <c r="P12" s="73"/>
    </row>
    <row r="13" spans="2:16" ht="12.75" customHeight="1">
      <c r="B13" s="144" t="str">
        <f>"B1. How effectively do teaching, training and assessment support learning and development? (" &amp;C13 &amp;")"</f>
        <v>B1. How effectively do teaching, training and assessment support learning and development? (20)</v>
      </c>
      <c r="C13" s="17">
        <f t="shared" si="0"/>
        <v>20</v>
      </c>
      <c r="D13" s="43">
        <f>IF($C$4=Dates1!$B$3, DataPack!$B49, IF($C$4=Dates1!$B$4, DataPack!$G49, IF($C$4=Dates1!$B$5, DataPack!$L49, IF($C$4=Dates1!$B$6, DataPack!$Q49))))</f>
        <v>0</v>
      </c>
      <c r="E13" s="43">
        <f>IF($C$4=Dates1!$B$3, DataPack!$C49, IF($C$4=Dates1!$B$4, DataPack!$H49, IF($C$4=Dates1!$B$5, DataPack!$M49, IF($C$4=Dates1!$B$6, DataPack!$R49))))</f>
        <v>7</v>
      </c>
      <c r="F13" s="43">
        <f>IF($C$4=Dates1!$B$3, DataPack!$D49, IF($C$4=Dates1!$B$4, DataPack!$I49, IF($C$4=Dates1!$B$5, DataPack!$N49, IF($C$4=Dates1!$B$6, DataPack!$S49))))</f>
        <v>13</v>
      </c>
      <c r="G13" s="43">
        <f>IF($C$4=Dates1!$B$3, DataPack!$E49, IF($C$4=Dates1!$B$4, DataPack!$J49, IF($C$4=Dates1!$B$5, DataPack!$O49, IF($C$4=Dates1!$B$6, DataPack!$T49))))</f>
        <v>0</v>
      </c>
      <c r="J13" s="157"/>
      <c r="K13" s="157"/>
      <c r="L13" s="56"/>
      <c r="M13" s="56"/>
      <c r="N13" s="56"/>
      <c r="O13" s="56"/>
      <c r="P13" s="73"/>
    </row>
    <row r="14" spans="2:16" ht="12.75" customHeight="1">
      <c r="B14" s="145" t="str">
        <f>"Leadership and management (" &amp;C14 &amp;")"</f>
        <v>Leadership and management (20)</v>
      </c>
      <c r="C14" s="35">
        <f t="shared" si="0"/>
        <v>20</v>
      </c>
      <c r="D14" s="47">
        <f>IF($C$4=Dates1!$B$3, DataPack!$B53, IF($C$4=Dates1!$B$4, DataPack!$G53, IF($C$4=Dates1!$B$5, DataPack!$L53, IF($C$4=Dates1!$B$6, DataPack!$Q53))))</f>
        <v>1</v>
      </c>
      <c r="E14" s="47">
        <f>IF($C$4=Dates1!$B$3, DataPack!$C53, IF($C$4=Dates1!$B$4, DataPack!$H53, IF($C$4=Dates1!$B$5, DataPack!$M53, IF($C$4=Dates1!$B$6, DataPack!$R53))))</f>
        <v>4</v>
      </c>
      <c r="F14" s="47">
        <f>IF($C$4=Dates1!$B$3, DataPack!$D53, IF($C$4=Dates1!$B$4, DataPack!$I53, IF($C$4=Dates1!$B$5, DataPack!$N53, IF($C$4=Dates1!$B$6, DataPack!$S53))))</f>
        <v>10</v>
      </c>
      <c r="G14" s="43">
        <f>IF($C$4=Dates1!$B$3, DataPack!$E53, IF($C$4=Dates1!$B$4, DataPack!$J53, IF($C$4=Dates1!$B$5, DataPack!$O53, IF($C$4=Dates1!$B$6, DataPack!$T53))))</f>
        <v>5</v>
      </c>
      <c r="J14" s="216"/>
      <c r="K14" s="216"/>
      <c r="L14" s="56"/>
      <c r="M14" s="56"/>
      <c r="N14" s="56"/>
      <c r="O14" s="56"/>
      <c r="P14" s="73"/>
    </row>
    <row r="15" spans="2:16" ht="12" customHeight="1">
      <c r="F15" s="199" t="s">
        <v>92</v>
      </c>
      <c r="G15" s="199"/>
    </row>
    <row r="34" spans="2:2">
      <c r="B34" s="33" t="s">
        <v>1</v>
      </c>
    </row>
    <row r="36" spans="2:2">
      <c r="B36" s="67" t="s">
        <v>116</v>
      </c>
    </row>
    <row r="37" spans="2:2">
      <c r="B37" s="67" t="s">
        <v>148</v>
      </c>
    </row>
    <row r="38" spans="2:2">
      <c r="B38" s="33" t="s">
        <v>252</v>
      </c>
    </row>
  </sheetData>
  <sheetProtection sheet="1"/>
  <mergeCells count="11">
    <mergeCell ref="F15:G15"/>
    <mergeCell ref="J11:K11"/>
    <mergeCell ref="J12:K12"/>
    <mergeCell ref="J14:K14"/>
    <mergeCell ref="C4:E4"/>
    <mergeCell ref="B7:B8"/>
    <mergeCell ref="C7:C8"/>
    <mergeCell ref="L7:P7"/>
    <mergeCell ref="D7:G7"/>
    <mergeCell ref="J9:K9"/>
    <mergeCell ref="J10:K10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2:W56"/>
  <sheetViews>
    <sheetView showGridLines="0" showRowColHeaders="0" zoomScaleNormal="100" workbookViewId="0"/>
  </sheetViews>
  <sheetFormatPr defaultRowHeight="12.75"/>
  <cols>
    <col min="1" max="1" width="3.7109375" style="4" customWidth="1"/>
    <col min="2" max="16384" width="9.140625" style="4"/>
  </cols>
  <sheetData>
    <row r="2" spans="2:23">
      <c r="B2" s="3" t="s">
        <v>66</v>
      </c>
    </row>
    <row r="4" spans="2:23">
      <c r="B4" s="3" t="s">
        <v>90</v>
      </c>
    </row>
    <row r="6" spans="2:23">
      <c r="B6" s="172" t="s">
        <v>227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13"/>
      <c r="R6" s="113"/>
      <c r="S6" s="113"/>
      <c r="T6" s="113"/>
      <c r="U6" s="113"/>
      <c r="V6" s="113"/>
    </row>
    <row r="7" spans="2:23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13"/>
      <c r="S7" s="113"/>
      <c r="T7" s="113"/>
      <c r="U7" s="113"/>
      <c r="V7" s="113"/>
    </row>
    <row r="8" spans="2:23">
      <c r="B8" s="172" t="s">
        <v>232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13"/>
      <c r="R8" s="113"/>
      <c r="S8" s="113"/>
      <c r="T8" s="113"/>
      <c r="U8" s="113"/>
      <c r="V8" s="113"/>
    </row>
    <row r="9" spans="2:23">
      <c r="B9" s="5"/>
      <c r="C9" s="5"/>
      <c r="D9" s="5"/>
      <c r="E9" s="5"/>
      <c r="F9" s="5"/>
      <c r="G9" s="5"/>
      <c r="H9" s="5"/>
      <c r="I9" s="5"/>
    </row>
    <row r="10" spans="2:23" ht="12.75" customHeight="1">
      <c r="B10" s="172" t="s">
        <v>233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2"/>
    </row>
    <row r="11" spans="2:23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23" ht="12.75" customHeight="1">
      <c r="B12" s="172" t="s">
        <v>234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13"/>
      <c r="R12" s="113"/>
      <c r="S12" s="113"/>
      <c r="T12" s="113"/>
      <c r="U12" s="113"/>
      <c r="V12" s="113"/>
    </row>
    <row r="13" spans="2:2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2:23" ht="12.75" customHeight="1">
      <c r="B14" s="172" t="s">
        <v>228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13"/>
      <c r="R14" s="113"/>
      <c r="S14" s="113"/>
      <c r="T14" s="113"/>
      <c r="U14" s="113"/>
      <c r="V14" s="113"/>
    </row>
    <row r="15" spans="2:23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23" ht="12.75" customHeight="1">
      <c r="B16" s="172" t="s">
        <v>229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</row>
    <row r="17" spans="2:2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2:22" ht="12.75" customHeight="1">
      <c r="B18" s="175" t="s">
        <v>230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12"/>
      <c r="R18" s="113"/>
      <c r="S18" s="113"/>
      <c r="T18" s="113"/>
      <c r="U18" s="113"/>
      <c r="V18" s="113"/>
    </row>
    <row r="19" spans="2:2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2:22">
      <c r="B20" s="172" t="s">
        <v>235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spans="2:2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22" ht="12.75" customHeight="1">
      <c r="B22" s="172" t="s">
        <v>236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</row>
    <row r="23" spans="2:2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22">
      <c r="B24" s="172" t="s">
        <v>237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2:22"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2">
      <c r="B26" s="172" t="s">
        <v>231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</row>
    <row r="27" spans="2:22">
      <c r="B27" s="9"/>
      <c r="C27" s="9"/>
      <c r="D27" s="9"/>
      <c r="E27" s="9"/>
      <c r="F27" s="9"/>
      <c r="G27" s="9"/>
      <c r="H27" s="9"/>
      <c r="I27" s="9"/>
      <c r="J27" s="9"/>
      <c r="K27" s="7"/>
      <c r="L27" s="7"/>
      <c r="M27" s="7"/>
      <c r="N27" s="7"/>
      <c r="O27" s="7"/>
      <c r="P27" s="7"/>
    </row>
    <row r="28" spans="2:22">
      <c r="B28" s="173" t="s">
        <v>0</v>
      </c>
      <c r="C28" s="173"/>
      <c r="D28" s="173"/>
      <c r="E28" s="173"/>
      <c r="F28" s="173"/>
      <c r="G28" s="173"/>
    </row>
    <row r="29" spans="2:22">
      <c r="B29" s="174"/>
      <c r="C29" s="174"/>
      <c r="D29" s="174"/>
      <c r="E29" s="174"/>
      <c r="F29" s="174"/>
      <c r="G29" s="174"/>
      <c r="H29" s="174"/>
    </row>
    <row r="30" spans="2:22">
      <c r="B30" s="172" t="s">
        <v>240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13"/>
      <c r="S30" s="113"/>
      <c r="T30" s="113"/>
      <c r="U30" s="113"/>
      <c r="V30" s="113"/>
    </row>
    <row r="31" spans="2:22">
      <c r="B31" s="5"/>
      <c r="C31" s="5"/>
      <c r="D31" s="5"/>
      <c r="E31" s="5"/>
      <c r="F31" s="5"/>
      <c r="G31" s="5"/>
      <c r="H31" s="5"/>
      <c r="I31" s="5"/>
      <c r="J31" s="5"/>
    </row>
    <row r="32" spans="2:22">
      <c r="B32" s="155" t="s">
        <v>238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R32" s="172"/>
      <c r="S32" s="172"/>
      <c r="T32" s="172"/>
      <c r="U32" s="172"/>
      <c r="V32" s="172"/>
    </row>
    <row r="34" spans="2:22">
      <c r="B34" s="172" t="s">
        <v>239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</row>
    <row r="35" spans="2:22">
      <c r="B35" s="5"/>
      <c r="C35" s="5"/>
      <c r="D35" s="5"/>
      <c r="E35" s="5"/>
      <c r="F35" s="5"/>
      <c r="G35" s="5"/>
      <c r="H35" s="10"/>
      <c r="I35" s="10"/>
      <c r="J35" s="10"/>
      <c r="K35" s="10"/>
      <c r="L35" s="5"/>
      <c r="M35" s="5"/>
      <c r="N35" s="5"/>
      <c r="O35" s="5"/>
      <c r="P35" s="5"/>
    </row>
    <row r="36" spans="2:22">
      <c r="B36" s="112" t="s">
        <v>241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72"/>
      <c r="S36" s="172"/>
      <c r="T36" s="172"/>
      <c r="U36" s="172"/>
      <c r="V36" s="172"/>
    </row>
    <row r="37" spans="2:22">
      <c r="B37" s="5"/>
      <c r="C37" s="5"/>
      <c r="D37" s="5"/>
      <c r="E37" s="5"/>
      <c r="F37" s="5"/>
      <c r="G37" s="5"/>
    </row>
    <row r="38" spans="2:22">
      <c r="B38" s="112" t="s">
        <v>242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72"/>
      <c r="S38" s="172"/>
      <c r="T38" s="172"/>
      <c r="U38" s="172"/>
      <c r="V38" s="172"/>
    </row>
    <row r="40" spans="2:22">
      <c r="B40" s="112" t="s">
        <v>243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72"/>
      <c r="S40" s="172"/>
      <c r="T40" s="172"/>
      <c r="U40" s="172"/>
      <c r="V40" s="172"/>
    </row>
    <row r="42" spans="2:22">
      <c r="B42" s="112" t="s">
        <v>244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4" spans="2:22">
      <c r="B44" s="112" t="s">
        <v>245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6" spans="2:22">
      <c r="B46" s="112" t="s">
        <v>246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8" spans="2:22">
      <c r="B48" s="112" t="s">
        <v>247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50" spans="2:17">
      <c r="B50" s="112" t="s">
        <v>220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2" spans="2:17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4" spans="2:17"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6" spans="2:17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</sheetData>
  <mergeCells count="25">
    <mergeCell ref="B20:P20"/>
    <mergeCell ref="B16:P16"/>
    <mergeCell ref="B34:Q34"/>
    <mergeCell ref="Q16:V16"/>
    <mergeCell ref="B30:Q30"/>
    <mergeCell ref="B28:G28"/>
    <mergeCell ref="B29:H29"/>
    <mergeCell ref="B18:P18"/>
    <mergeCell ref="B22:P22"/>
    <mergeCell ref="Q22:V22"/>
    <mergeCell ref="B6:P6"/>
    <mergeCell ref="B10:P10"/>
    <mergeCell ref="Q10:V10"/>
    <mergeCell ref="B12:P12"/>
    <mergeCell ref="B8:P8"/>
    <mergeCell ref="B14:P14"/>
    <mergeCell ref="R32:V32"/>
    <mergeCell ref="R34:V34"/>
    <mergeCell ref="R40:V40"/>
    <mergeCell ref="Q24:U24"/>
    <mergeCell ref="B26:P26"/>
    <mergeCell ref="R38:V38"/>
    <mergeCell ref="R36:V36"/>
    <mergeCell ref="Q26:V26"/>
    <mergeCell ref="B24:P24"/>
  </mergeCells>
  <phoneticPr fontId="1" type="noConversion"/>
  <hyperlinks>
    <hyperlink ref="B6:E6" location="'Table 1'!A1" display="Table 1: All inspection activity, Q4 2010/11"/>
    <hyperlink ref="B6:I6" location="'Table 1'!A1" display="Table 1: All inspection activity, Q4 2009/10 and monthly breakdown"/>
    <hyperlink ref="B6:V6" location="'Table 1'!A1" display="'Table 1'!A1"/>
    <hyperlink ref="B10:V10" location="'Table 2'!A1" display="'Table 2'!A1"/>
    <hyperlink ref="B24:U24" location="'Table 3'!A1" display="'Table 3'!A1"/>
    <hyperlink ref="B26:V26" location="'Table 5a'!A1" display="'Table 5a'!A1"/>
    <hyperlink ref="B30:V30" location="'Chart 1'!A1" display="Chart 1: Maintaned schools inspection overall effectiveness judgement for all inspections carried out between 1 April and 30 June 2011"/>
    <hyperlink ref="B32:V32" location="'Chart 2'!A1" display="Chart 2: Maintained schools key inspection judgements for all inspections carried out between 1 April and 30 June 2011"/>
    <hyperlink ref="B34:V34" location="'Chart 3'!A1" display="Chart 3: Quarterly inspection trends for all section 5 inspections carried out between 1 April 2009 to 31 June 2011"/>
    <hyperlink ref="B36:V36" location="'Chart 4'!A1" display="Chart 4: Yearly inspection trends for all inspections carried out between 1 April 2009 to 31 June 2011"/>
    <hyperlink ref="B12:V12" location="'Table 2'!A1" display="'Table 2'!A1"/>
    <hyperlink ref="B14:V14" location="'Table 2'!A1" display="'Table 2'!A1"/>
    <hyperlink ref="B16:V16" location="'Table 2'!A1" display="'Table 2'!A1"/>
    <hyperlink ref="B22:V22" location="'Table 2'!A1" display="'Table 2'!A1"/>
    <hyperlink ref="B38:V38" location="'Chart 4'!A1" display="Chart 4: Yearly inspection trends for all inspections carried out between 1 April 2009 to 31 June 2011"/>
    <hyperlink ref="B40:V40" location="'Chart 4'!A1" display="Chart 4: Yearly inspection trends for all inspections carried out between 1 April 2009 to 31 June 2011"/>
    <hyperlink ref="B12:P12" location="'Table 2b'!C5" display="'Table 2b'!C5"/>
    <hyperlink ref="B6:P6" location="'Table 1'!C4" display="'Table 1'!C4"/>
    <hyperlink ref="B10:P10" location="'Table 2a'!C5" display="'Table 2a'!C5"/>
    <hyperlink ref="B14:P14" location="'Table 2c'!C5" display="'Table 2c'!C5"/>
    <hyperlink ref="B22:P22" location="'Table 2g'!C5" display="'Table 2g'!C5"/>
    <hyperlink ref="B24:P24" location="'Table 2h'!C5" display="'Table 2h'!C5"/>
    <hyperlink ref="B26:P26" location="'Table 3'!C5" display="'Table 3'!C5"/>
    <hyperlink ref="B44:Q44" location="'Chart 4'!A1" display="'Chart 4'!A1"/>
    <hyperlink ref="B46:Q46" location="'Chart 4a'!A1" display="'Chart 4a'!A1"/>
    <hyperlink ref="B48:Q48" location="'Chart 4b'!A1" display="'Chart 4b'!A1"/>
    <hyperlink ref="B30:Q30" location="'Chart 1'!C4" display="'Chart 1'!C4"/>
    <hyperlink ref="B34:Q34" location="'Chart 2'!C4" display="'Chart 2'!C4"/>
    <hyperlink ref="B36:Q36" location="'Chart 2a'!C4" display="'Chart 2a'!C4"/>
    <hyperlink ref="B38:Q38" location="'Chart 2b'!C4" display="'Chart 2b'!C4"/>
    <hyperlink ref="B40:Q40" location="'Chart 2c'!A1" display="'Chart 2c'!A1"/>
    <hyperlink ref="B42:Q42" location="'Chart 3'!A1" display="'Chart 3'!A1"/>
    <hyperlink ref="B8:P8" location="'Table 2'!A1" display="'Table 2'!A1"/>
    <hyperlink ref="B16:P16" location="'Table 2d'!A1" display="'Table 2d'!A1"/>
    <hyperlink ref="B32:P32" location="'Chart 1a'!A1" display="Chart 1a: Overall effectiveness of learning and skills providers inspected between 1 September 2010 and 30 June 2011 (provisional)¹ ²"/>
    <hyperlink ref="B18:P18" location="'Table 2e'!A1" display="'Table 2e'!A1"/>
    <hyperlink ref="B20:P20" location="'Table 2f'!A1" display="'Table 2f'!A1"/>
    <hyperlink ref="B50" location="'Chart 5'!A1" display="Chart 5: Most recent overall effectiveness of colleges inspected at 31 March 2012 (provisional)"/>
    <hyperlink ref="B50:J50" location="'Chart 5'!A1" display="Chart 5: Most recent overall effectiveness of colleges inspected at 31 March 2012 (provisional)"/>
    <hyperlink ref="B32" location="'Chart 1a'!A1" display="Chart 1a: Overall effectiveness of learning and skills providers inspected between 1 September 2011 and 31 March 2012 (provisional)¹ ²"/>
  </hyperlinks>
  <pageMargins left="0.75" right="0.75" top="1" bottom="1" header="0.5" footer="0.5"/>
  <pageSetup paperSize="9" scale="5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9" enableFormatConditionsCalculation="0">
    <tabColor indexed="16"/>
    <pageSetUpPr fitToPage="1"/>
  </sheetPr>
  <dimension ref="B2:P37"/>
  <sheetViews>
    <sheetView showRowColHeaders="0" workbookViewId="0">
      <selection activeCell="C4" sqref="C4:E4"/>
    </sheetView>
  </sheetViews>
  <sheetFormatPr defaultRowHeight="12.75"/>
  <cols>
    <col min="1" max="1" width="3.42578125" style="18" customWidth="1"/>
    <col min="2" max="2" width="67.42578125" style="18" customWidth="1"/>
    <col min="3" max="7" width="11.7109375" style="18" customWidth="1"/>
    <col min="8" max="16384" width="9.140625" style="18"/>
  </cols>
  <sheetData>
    <row r="2" spans="2:16">
      <c r="B2" s="68" t="str">
        <f>"Chart 2b: Key inspection judgements of independent learning providers inspected " &amp; IF('Chart 2b'!$C$4=Dates1!$B$3, "between " &amp; Dates1!$B$3, IF('Chart 2b'!$C$4 = Dates1!$B$4, "in "&amp;Dates1!$B$4, IF('Chart 2b'!$C$4=Dates1!$B$5,"in "&amp; Dates1!$B$5, IF('Chart 2b'!$C$4=Dates1!$B$6,"in "&amp; Dates1!$B$6, IF('Chart 2b'!$C$4=Dates1!$B$7, "in " &amp;Dates1!$B$7))))) &amp; " (provisional)"&amp;CHAR(185)&amp;" "&amp;CHAR(178)&amp;" "&amp;CHAR(179)</f>
        <v>Chart 2b: Key inspection judgements of independent learning providers inspected between 1 January 2012 and 31 March 2012 (provisional)¹ ² ³</v>
      </c>
      <c r="G2" s="69"/>
      <c r="H2" s="82"/>
      <c r="I2" s="82"/>
      <c r="J2" s="82"/>
    </row>
    <row r="3" spans="2:16">
      <c r="B3" s="83"/>
    </row>
    <row r="4" spans="2:16" ht="12.75" customHeight="1">
      <c r="B4" s="21" t="s">
        <v>68</v>
      </c>
      <c r="C4" s="184" t="s">
        <v>180</v>
      </c>
      <c r="D4" s="184"/>
      <c r="E4" s="184"/>
      <c r="F4" s="22"/>
      <c r="G4" s="22"/>
    </row>
    <row r="5" spans="2:16">
      <c r="B5" s="83"/>
    </row>
    <row r="6" spans="2:16">
      <c r="B6" s="33"/>
    </row>
    <row r="7" spans="2:16">
      <c r="B7" s="213"/>
      <c r="C7" s="192" t="s">
        <v>117</v>
      </c>
      <c r="D7" s="211" t="s">
        <v>161</v>
      </c>
      <c r="E7" s="211"/>
      <c r="F7" s="211"/>
      <c r="G7" s="211"/>
      <c r="J7" s="72"/>
      <c r="K7" s="81"/>
      <c r="L7" s="208"/>
      <c r="M7" s="208"/>
      <c r="N7" s="208"/>
      <c r="O7" s="208"/>
      <c r="P7" s="208"/>
    </row>
    <row r="8" spans="2:16">
      <c r="B8" s="214"/>
      <c r="C8" s="193"/>
      <c r="D8" s="74" t="s">
        <v>3</v>
      </c>
      <c r="E8" s="74" t="s">
        <v>4</v>
      </c>
      <c r="F8" s="74" t="s">
        <v>5</v>
      </c>
      <c r="G8" s="74" t="s">
        <v>6</v>
      </c>
      <c r="J8" s="76"/>
      <c r="K8" s="81"/>
      <c r="L8" s="75"/>
      <c r="M8" s="75"/>
      <c r="N8" s="75"/>
      <c r="O8" s="75"/>
      <c r="P8" s="73"/>
    </row>
    <row r="9" spans="2:16">
      <c r="B9" s="143" t="str">
        <f>"Overall effectiveness (" &amp;C9 &amp;")"</f>
        <v>Overall effectiveness (29)</v>
      </c>
      <c r="C9" s="17">
        <f t="shared" ref="C9:C14" si="0">SUM(D9:G9)</f>
        <v>29</v>
      </c>
      <c r="D9" s="147">
        <f>IF($C$4=Dates1!$B$3, DataPack!$B194, IF($C$4=Dates1!$B$4, DataPack!$G194, IF($C$4=Dates1!$B$5, DataPack!$L194, IF($C$4=Dates1!$B$6, DataPack!$Q194))))</f>
        <v>3</v>
      </c>
      <c r="E9" s="147">
        <f>IF($C$4=Dates1!$B$3, DataPack!$C194, IF($C$4=Dates1!$B$4, DataPack!$H194, IF($C$4=Dates1!$B$5, DataPack!$M194, IF($C$4=Dates1!$B$6, DataPack!$R194))))</f>
        <v>12</v>
      </c>
      <c r="F9" s="147">
        <f>IF($C$4=Dates1!$B$3, DataPack!$D194, IF($C$4=Dates1!$B$4, DataPack!$I194, IF($C$4=Dates1!$B$5, DataPack!$N194, IF($C$4=Dates1!$B$6, DataPack!$S194))))</f>
        <v>12</v>
      </c>
      <c r="G9" s="147">
        <f>IF($C$4=Dates1!$B$3, DataPack!$E194, IF($C$4=Dates1!$B$4, DataPack!$J194, IF($C$4=Dates1!$B$5, DataPack!$O194, IF($C$4=Dates1!$B$6, DataPack!$T194))))</f>
        <v>2</v>
      </c>
      <c r="H9" s="26"/>
      <c r="I9" s="43"/>
      <c r="J9" s="43"/>
      <c r="K9" s="43"/>
      <c r="L9" s="43"/>
      <c r="M9" s="56"/>
      <c r="N9" s="56"/>
      <c r="O9" s="56"/>
      <c r="P9" s="73"/>
    </row>
    <row r="10" spans="2:16">
      <c r="B10" s="144" t="str">
        <f>"Capacity to improve (" &amp;C10 &amp;")"</f>
        <v>Capacity to improve (28)</v>
      </c>
      <c r="C10" s="17">
        <f t="shared" si="0"/>
        <v>28</v>
      </c>
      <c r="D10" s="43">
        <f>IF($C$4=Dates1!$B$3, DataPack!$B195, IF($C$4=Dates1!$B$4, DataPack!$G195, IF($C$4=Dates1!$B$5, DataPack!$L195, IF($C$4=Dates1!$B$6, DataPack!$Q195))))</f>
        <v>3</v>
      </c>
      <c r="E10" s="43">
        <f>IF($C$4=Dates1!$B$3, DataPack!$C195, IF($C$4=Dates1!$B$4, DataPack!$H195, IF($C$4=Dates1!$B$5, DataPack!$M195, IF($C$4=Dates1!$B$6, DataPack!$R195))))</f>
        <v>10</v>
      </c>
      <c r="F10" s="43">
        <f>IF($C$4=Dates1!$B$3, DataPack!$D195, IF($C$4=Dates1!$B$4, DataPack!$I195, IF($C$4=Dates1!$B$5, DataPack!$N195, IF($C$4=Dates1!$B$6, DataPack!$S195))))</f>
        <v>14</v>
      </c>
      <c r="G10" s="43">
        <f>IF($C$4=Dates1!$B$3, DataPack!$E195, IF($C$4=Dates1!$B$4, DataPack!$J195, IF($C$4=Dates1!$B$5, DataPack!$O195, IF($C$4=Dates1!$B$6, DataPack!$T195))))</f>
        <v>1</v>
      </c>
      <c r="H10" s="26"/>
      <c r="I10" s="43"/>
      <c r="J10" s="43"/>
      <c r="K10" s="43"/>
      <c r="L10" s="43"/>
      <c r="M10" s="56"/>
      <c r="N10" s="56"/>
      <c r="O10" s="56"/>
      <c r="P10" s="73"/>
    </row>
    <row r="11" spans="2:16">
      <c r="B11" s="144" t="str">
        <f>"Outcomes for learners (" &amp;C11 &amp;")"</f>
        <v>Outcomes for learners (29)</v>
      </c>
      <c r="C11" s="17">
        <f t="shared" si="0"/>
        <v>29</v>
      </c>
      <c r="D11" s="43">
        <f>IF($C$4=Dates1!$B$3, DataPack!$B196, IF($C$4=Dates1!$B$4, DataPack!$G196, IF($C$4=Dates1!$B$5, DataPack!$L196, IF($C$4=Dates1!$B$6, DataPack!$Q196))))</f>
        <v>4</v>
      </c>
      <c r="E11" s="43">
        <f>IF($C$4=Dates1!$B$3, DataPack!$C196, IF($C$4=Dates1!$B$4, DataPack!$H196, IF($C$4=Dates1!$B$5, DataPack!$M196, IF($C$4=Dates1!$B$6, DataPack!$R196))))</f>
        <v>12</v>
      </c>
      <c r="F11" s="43">
        <f>IF($C$4=Dates1!$B$3, DataPack!$D196, IF($C$4=Dates1!$B$4, DataPack!$I196, IF($C$4=Dates1!$B$5, DataPack!$N196, IF($C$4=Dates1!$B$6, DataPack!$S196))))</f>
        <v>11</v>
      </c>
      <c r="G11" s="43">
        <f>IF($C$4=Dates1!$B$3, DataPack!$E196, IF($C$4=Dates1!$B$4, DataPack!$J196, IF($C$4=Dates1!$B$5, DataPack!$O196, IF($C$4=Dates1!$B$6, DataPack!$T196))))</f>
        <v>2</v>
      </c>
      <c r="H11" s="26"/>
      <c r="I11" s="43"/>
      <c r="J11" s="43"/>
      <c r="K11" s="43"/>
      <c r="L11" s="43"/>
      <c r="M11" s="56"/>
      <c r="N11" s="56"/>
      <c r="O11" s="56"/>
      <c r="P11" s="73"/>
    </row>
    <row r="12" spans="2:16" ht="12.75" customHeight="1">
      <c r="B12" s="144" t="str">
        <f>"Quality of provision (" &amp;C12 &amp;")"</f>
        <v>Quality of provision (28)</v>
      </c>
      <c r="C12" s="17">
        <f t="shared" si="0"/>
        <v>28</v>
      </c>
      <c r="D12" s="43">
        <f>IF($C$4=Dates1!$B$3, DataPack!$B204, IF($C$4=Dates1!$B$4, DataPack!$G204, IF($C$4=Dates1!$B$5, DataPack!$L204, IF($C$4=Dates1!$B$6, DataPack!$Q204))))</f>
        <v>3</v>
      </c>
      <c r="E12" s="43">
        <f>IF($C$4=Dates1!$B$3, DataPack!$C204, IF($C$4=Dates1!$B$4, DataPack!$H204, IF($C$4=Dates1!$B$5, DataPack!$M204, IF($C$4=Dates1!$B$6, DataPack!$R204))))</f>
        <v>12</v>
      </c>
      <c r="F12" s="43">
        <f>IF($C$4=Dates1!$B$3, DataPack!$D204, IF($C$4=Dates1!$B$4, DataPack!$I204, IF($C$4=Dates1!$B$5, DataPack!$N204, IF($C$4=Dates1!$B$6, DataPack!$S204))))</f>
        <v>13</v>
      </c>
      <c r="G12" s="43">
        <f>IF($C$4=Dates1!$B$3, DataPack!$E204, IF($C$4=Dates1!$B$4, DataPack!$J204, IF($C$4=Dates1!$B$5, DataPack!$O204, IF($C$4=Dates1!$B$6, DataPack!$T204))))</f>
        <v>0</v>
      </c>
      <c r="H12" s="26"/>
      <c r="I12" s="43"/>
      <c r="J12" s="43"/>
      <c r="K12" s="43"/>
      <c r="L12" s="43"/>
      <c r="M12" s="56"/>
      <c r="N12" s="56"/>
      <c r="O12" s="56"/>
      <c r="P12" s="73"/>
    </row>
    <row r="13" spans="2:16" ht="12.75" customHeight="1">
      <c r="B13" s="144" t="str">
        <f>"B1. How effectively do teaching, training and assessment support learning and development? (" &amp;C13 &amp;")"</f>
        <v>B1. How effectively do teaching, training and assessment support learning and development? (29)</v>
      </c>
      <c r="C13" s="17">
        <f t="shared" si="0"/>
        <v>29</v>
      </c>
      <c r="D13" s="43">
        <f>IF($C$4=Dates1!$B$3, DataPack!$B205, IF($C$4=Dates1!$B$4, DataPack!$G205, IF($C$4=Dates1!$B$5, DataPack!$L205, IF($C$4=Dates1!$B$6, DataPack!$Q205))))</f>
        <v>3</v>
      </c>
      <c r="E13" s="43">
        <f>IF($C$4=Dates1!$B$3, DataPack!$C205, IF($C$4=Dates1!$B$4, DataPack!$H205, IF($C$4=Dates1!$B$5, DataPack!$M205, IF($C$4=Dates1!$B$6, DataPack!$R205))))</f>
        <v>12</v>
      </c>
      <c r="F13" s="43">
        <f>IF($C$4=Dates1!$B$3, DataPack!$D205, IF($C$4=Dates1!$B$4, DataPack!$I205, IF($C$4=Dates1!$B$5, DataPack!$N205, IF($C$4=Dates1!$B$6, DataPack!$S205))))</f>
        <v>13</v>
      </c>
      <c r="G13" s="43">
        <f>IF($C$4=Dates1!$B$3, DataPack!$E205, IF($C$4=Dates1!$B$4, DataPack!$J205, IF($C$4=Dates1!$B$5, DataPack!$O205, IF($C$4=Dates1!$B$6, DataPack!$T205))))</f>
        <v>1</v>
      </c>
      <c r="H13" s="26"/>
      <c r="I13" s="43"/>
      <c r="J13" s="43"/>
      <c r="K13" s="43"/>
      <c r="L13" s="43"/>
      <c r="M13" s="56"/>
      <c r="N13" s="56"/>
      <c r="O13" s="56"/>
      <c r="P13" s="73"/>
    </row>
    <row r="14" spans="2:16" ht="12.75" customHeight="1">
      <c r="B14" s="145" t="str">
        <f>"Leadership and management (" &amp;C14 &amp;")"</f>
        <v>Leadership and management (29)</v>
      </c>
      <c r="C14" s="35">
        <f t="shared" si="0"/>
        <v>29</v>
      </c>
      <c r="D14" s="47">
        <f>IF($C$4=Dates1!$B$3, DataPack!$B209, IF($C$4=Dates1!$B$4, DataPack!$G209, IF($C$4=Dates1!$B$5, DataPack!$L209, IF($C$4=Dates1!$B$6, DataPack!$Q209))))</f>
        <v>3</v>
      </c>
      <c r="E14" s="47">
        <f>IF($C$4=Dates1!$B$3, DataPack!$C209, IF($C$4=Dates1!$B$4, DataPack!$H209, IF($C$4=Dates1!$B$5, DataPack!$M209, IF($C$4=Dates1!$B$6, DataPack!$R209))))</f>
        <v>12</v>
      </c>
      <c r="F14" s="47">
        <f>IF($C$4=Dates1!$B$3, DataPack!$D209, IF($C$4=Dates1!$B$4, DataPack!$I209, IF($C$4=Dates1!$B$5, DataPack!$N209, IF($C$4=Dates1!$B$6, DataPack!$S209))))</f>
        <v>12</v>
      </c>
      <c r="G14" s="47">
        <f>IF($C$4=Dates1!$B$3, DataPack!$E209, IF($C$4=Dates1!$B$4, DataPack!$J209, IF($C$4=Dates1!$B$5, DataPack!$O209, IF($C$4=Dates1!$B$6, DataPack!$T209))))</f>
        <v>2</v>
      </c>
      <c r="H14" s="26"/>
      <c r="I14" s="43"/>
      <c r="J14" s="43"/>
      <c r="K14" s="43"/>
      <c r="L14" s="43"/>
      <c r="M14" s="56"/>
      <c r="N14" s="56"/>
      <c r="O14" s="56"/>
      <c r="P14" s="73"/>
    </row>
    <row r="15" spans="2:16" ht="12.75" customHeight="1">
      <c r="F15" s="199" t="s">
        <v>92</v>
      </c>
      <c r="G15" s="199"/>
      <c r="J15" s="216"/>
      <c r="K15" s="216"/>
      <c r="L15" s="56"/>
      <c r="M15" s="56"/>
      <c r="N15" s="56"/>
      <c r="O15" s="56"/>
      <c r="P15" s="73"/>
    </row>
    <row r="34" spans="2:2">
      <c r="B34" s="33" t="s">
        <v>1</v>
      </c>
    </row>
    <row r="35" spans="2:2">
      <c r="B35" s="67" t="s">
        <v>147</v>
      </c>
    </row>
    <row r="36" spans="2:2">
      <c r="B36" s="33" t="s">
        <v>162</v>
      </c>
    </row>
    <row r="37" spans="2:2">
      <c r="B37" s="33" t="s">
        <v>253</v>
      </c>
    </row>
  </sheetData>
  <sheetProtection sheet="1"/>
  <mergeCells count="7">
    <mergeCell ref="L7:P7"/>
    <mergeCell ref="B7:B8"/>
    <mergeCell ref="C4:E4"/>
    <mergeCell ref="J15:K15"/>
    <mergeCell ref="C7:C8"/>
    <mergeCell ref="D7:G7"/>
    <mergeCell ref="F15:G15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 enableFormatConditionsCalculation="0">
    <tabColor indexed="16"/>
    <pageSetUpPr fitToPage="1"/>
  </sheetPr>
  <dimension ref="B2:R35"/>
  <sheetViews>
    <sheetView showRowColHeaders="0" zoomScaleNormal="100" workbookViewId="0">
      <selection activeCell="C4" sqref="C4:E4"/>
    </sheetView>
  </sheetViews>
  <sheetFormatPr defaultRowHeight="12.75"/>
  <cols>
    <col min="1" max="1" width="3.42578125" style="18" customWidth="1"/>
    <col min="2" max="2" width="68.7109375" style="18" customWidth="1"/>
    <col min="3" max="3" width="11.85546875" style="18" customWidth="1"/>
    <col min="4" max="8" width="11.7109375" style="18" customWidth="1"/>
    <col min="9" max="16384" width="9.140625" style="18"/>
  </cols>
  <sheetData>
    <row r="2" spans="2:18">
      <c r="B2" s="68" t="str">
        <f>"Chart 2c: Key inspection judgements of adult and community learning providers inspected " &amp; IF('Chart 2c'!$C$4=Dates1!$B$3, "between " &amp; Dates1!$B$3, IF('Chart 2c'!$C$4 = Dates1!$B$4, "in "&amp;Dates1!$B$4, IF('Chart 2c'!$C$4=Dates1!$B$5,"in "&amp; Dates1!$B$5, IF('Chart 2c'!$C$4=Dates1!$B$6,"in "&amp; Dates1!$B$6, IF('Chart 2c'!$C$4=Dates1!$B$7, "in " &amp;Dates1!$B$7))))) &amp; " (provisional)"&amp;CHAR(185)&amp;" "&amp;CHAR(178)</f>
        <v>Chart 2c: Key inspection judgements of adult and community learning providers inspected between 1 January 2012 and 31 March 2012 (provisional)¹ ²</v>
      </c>
      <c r="G2" s="69"/>
      <c r="H2" s="82"/>
      <c r="I2" s="82"/>
      <c r="J2" s="82"/>
      <c r="K2" s="82"/>
    </row>
    <row r="3" spans="2:18">
      <c r="B3" s="83"/>
    </row>
    <row r="4" spans="2:18" ht="12.75" customHeight="1">
      <c r="B4" s="21" t="s">
        <v>68</v>
      </c>
      <c r="C4" s="184" t="s">
        <v>180</v>
      </c>
      <c r="D4" s="184"/>
      <c r="E4" s="184"/>
      <c r="F4" s="22"/>
      <c r="G4" s="22"/>
    </row>
    <row r="5" spans="2:18">
      <c r="B5" s="83"/>
    </row>
    <row r="6" spans="2:18">
      <c r="B6" s="33"/>
    </row>
    <row r="7" spans="2:18">
      <c r="B7" s="218" t="s">
        <v>60</v>
      </c>
      <c r="C7" s="192" t="s">
        <v>117</v>
      </c>
      <c r="D7" s="211" t="s">
        <v>88</v>
      </c>
      <c r="E7" s="211"/>
      <c r="F7" s="211"/>
      <c r="G7" s="211"/>
      <c r="H7" s="146"/>
      <c r="K7" s="72"/>
      <c r="L7" s="81"/>
      <c r="M7" s="208"/>
      <c r="N7" s="208"/>
      <c r="O7" s="208"/>
      <c r="P7" s="208"/>
      <c r="Q7" s="208"/>
      <c r="R7" s="159" t="s">
        <v>180</v>
      </c>
    </row>
    <row r="8" spans="2:18">
      <c r="B8" s="214"/>
      <c r="C8" s="193"/>
      <c r="D8" s="74" t="s">
        <v>3</v>
      </c>
      <c r="E8" s="74" t="s">
        <v>4</v>
      </c>
      <c r="F8" s="74" t="s">
        <v>5</v>
      </c>
      <c r="G8" s="74" t="s">
        <v>6</v>
      </c>
      <c r="H8" s="142"/>
      <c r="K8" s="76"/>
      <c r="L8" s="81"/>
      <c r="M8" s="75"/>
      <c r="N8" s="75"/>
      <c r="O8" s="75"/>
      <c r="P8" s="75"/>
      <c r="Q8" s="73"/>
      <c r="R8" s="159" t="s">
        <v>181</v>
      </c>
    </row>
    <row r="9" spans="2:18">
      <c r="B9" s="143" t="str">
        <f>"Overall effectiveness (" &amp; C9 &amp;")"</f>
        <v>Overall effectiveness (17)</v>
      </c>
      <c r="C9" s="17">
        <f t="shared" ref="C9:C14" si="0">SUM(D9:G9)</f>
        <v>17</v>
      </c>
      <c r="D9" s="43">
        <f>IF($C$4=Dates1!$B$3, DataPack!$B220, IF($C$4=Dates1!$B$4, DataPack!$G220, IF($C$4=Dates1!$B$5, DataPack!$L220, IF($C$4=Dates1!$B$6, DataPack!$Q220))))</f>
        <v>0</v>
      </c>
      <c r="E9" s="43">
        <f>IF($C$4=Dates1!$B$3, DataPack!$C220, IF($C$4=Dates1!$B$4, DataPack!$H220, IF($C$4=Dates1!$B$5, DataPack!$M220, IF($C$4=Dates1!$B$6, DataPack!$R220))))</f>
        <v>10</v>
      </c>
      <c r="F9" s="43">
        <f>IF($C$4=Dates1!$B$3, DataPack!$D220, IF($C$4=Dates1!$B$4, DataPack!$I220, IF($C$4=Dates1!$B$5, DataPack!$N220, IF($C$4=Dates1!$B$6, DataPack!$S220))))</f>
        <v>6</v>
      </c>
      <c r="G9" s="43">
        <f>IF($C$4=Dates1!$B$3, DataPack!$E220, IF($C$4=Dates1!$B$4, DataPack!$J220, IF($C$4=Dates1!$B$5, DataPack!$O220, IF($C$4=Dates1!$B$6, DataPack!$T220))))</f>
        <v>1</v>
      </c>
      <c r="H9" s="142"/>
      <c r="K9" s="217"/>
      <c r="L9" s="217"/>
      <c r="M9" s="56"/>
      <c r="N9" s="56"/>
      <c r="O9" s="56"/>
      <c r="P9" s="56"/>
      <c r="Q9" s="73"/>
      <c r="R9" s="159" t="s">
        <v>182</v>
      </c>
    </row>
    <row r="10" spans="2:18">
      <c r="B10" s="144" t="str">
        <f>"Capacity to improve (" &amp; C10 &amp;")"</f>
        <v>Capacity to improve (16)</v>
      </c>
      <c r="C10" s="17">
        <f t="shared" si="0"/>
        <v>16</v>
      </c>
      <c r="D10" s="43">
        <f>IF($C$4=Dates1!$B$3, DataPack!$B221, IF($C$4=Dates1!$B$4, DataPack!$G221, IF($C$4=Dates1!$B$5, DataPack!$L221, IF($C$4=Dates1!$B$6, DataPack!$Q221))))</f>
        <v>0</v>
      </c>
      <c r="E10" s="43">
        <f>IF($C$4=Dates1!$B$3, DataPack!$C221, IF($C$4=Dates1!$B$4, DataPack!$H221, IF($C$4=Dates1!$B$5, DataPack!$M221, IF($C$4=Dates1!$B$6, DataPack!$R221))))</f>
        <v>10</v>
      </c>
      <c r="F10" s="43">
        <f>IF($C$4=Dates1!$B$3, DataPack!$D221, IF($C$4=Dates1!$B$4, DataPack!$I221, IF($C$4=Dates1!$B$5, DataPack!$N221, IF($C$4=Dates1!$B$6, DataPack!$S221))))</f>
        <v>4</v>
      </c>
      <c r="G10" s="43">
        <f>IF($C$4=Dates1!$B$3, DataPack!$E221, IF($C$4=Dates1!$B$4, DataPack!$J221, IF($C$4=Dates1!$B$5, DataPack!$O221, IF($C$4=Dates1!$B$6, DataPack!$T221))))</f>
        <v>2</v>
      </c>
      <c r="H10" s="142"/>
      <c r="K10" s="217"/>
      <c r="L10" s="217"/>
      <c r="M10" s="56"/>
      <c r="N10" s="56"/>
      <c r="O10" s="56"/>
      <c r="P10" s="56"/>
      <c r="Q10" s="73"/>
      <c r="R10" s="159" t="s">
        <v>183</v>
      </c>
    </row>
    <row r="11" spans="2:18">
      <c r="B11" s="144" t="str">
        <f>"Outcomes for learners (" &amp; C11 &amp;")"</f>
        <v>Outcomes for learners (17)</v>
      </c>
      <c r="C11" s="17">
        <f t="shared" si="0"/>
        <v>17</v>
      </c>
      <c r="D11" s="43">
        <f>IF($C$4=Dates1!$B$3, DataPack!$B222, IF($C$4=Dates1!$B$4, DataPack!$G222, IF($C$4=Dates1!$B$5, DataPack!$L222, IF($C$4=Dates1!$B$6, DataPack!$Q222))))</f>
        <v>0</v>
      </c>
      <c r="E11" s="43">
        <f>IF($C$4=Dates1!$B$3, DataPack!$C222, IF($C$4=Dates1!$B$4, DataPack!$H222, IF($C$4=Dates1!$B$5, DataPack!$M222, IF($C$4=Dates1!$B$6, DataPack!$R222))))</f>
        <v>11</v>
      </c>
      <c r="F11" s="43">
        <f>IF($C$4=Dates1!$B$3, DataPack!$D222, IF($C$4=Dates1!$B$4, DataPack!$I222, IF($C$4=Dates1!$B$5, DataPack!$N222, IF($C$4=Dates1!$B$6, DataPack!$S222))))</f>
        <v>5</v>
      </c>
      <c r="G11" s="43">
        <f>IF($C$4=Dates1!$B$3, DataPack!$E222, IF($C$4=Dates1!$B$4, DataPack!$J222, IF($C$4=Dates1!$B$5, DataPack!$O222, IF($C$4=Dates1!$B$6, DataPack!$T222))))</f>
        <v>1</v>
      </c>
      <c r="H11" s="142"/>
      <c r="K11" s="217"/>
      <c r="L11" s="217"/>
      <c r="M11" s="56"/>
      <c r="N11" s="56"/>
      <c r="O11" s="56"/>
      <c r="P11" s="56"/>
      <c r="Q11" s="73"/>
    </row>
    <row r="12" spans="2:18" ht="12.75" customHeight="1">
      <c r="B12" s="144" t="str">
        <f>"Quality of provision (" &amp; C12 &amp;")"</f>
        <v>Quality of provision (16)</v>
      </c>
      <c r="C12" s="17">
        <f t="shared" si="0"/>
        <v>16</v>
      </c>
      <c r="D12" s="43">
        <f>IF($C$4=Dates1!$B$3, DataPack!$B230, IF($C$4=Dates1!$B$4, DataPack!$G230, IF($C$4=Dates1!$B$5, DataPack!$L230, IF($C$4=Dates1!$B$6, DataPack!$Q230))))</f>
        <v>0</v>
      </c>
      <c r="E12" s="43">
        <f>IF($C$4=Dates1!$B$3, DataPack!$C230, IF($C$4=Dates1!$B$4, DataPack!$H230, IF($C$4=Dates1!$B$5, DataPack!$M230, IF($C$4=Dates1!$B$6, DataPack!$R230))))</f>
        <v>12</v>
      </c>
      <c r="F12" s="43">
        <f>IF($C$4=Dates1!$B$3, DataPack!$D230, IF($C$4=Dates1!$B$4, DataPack!$I230, IF($C$4=Dates1!$B$5, DataPack!$N230, IF($C$4=Dates1!$B$6, DataPack!$S230))))</f>
        <v>3</v>
      </c>
      <c r="G12" s="43">
        <f>IF($C$4=Dates1!$B$3, DataPack!$E230, IF($C$4=Dates1!$B$4, DataPack!$J230, IF($C$4=Dates1!$B$5, DataPack!$O230, IF($C$4=Dates1!$B$6, DataPack!$T230))))</f>
        <v>1</v>
      </c>
      <c r="H12" s="142"/>
      <c r="K12" s="215"/>
      <c r="L12" s="215"/>
      <c r="M12" s="56"/>
      <c r="N12" s="56"/>
      <c r="O12" s="56"/>
      <c r="P12" s="56"/>
      <c r="Q12" s="73"/>
    </row>
    <row r="13" spans="2:18" ht="12.75" customHeight="1">
      <c r="B13" s="144" t="str">
        <f>"B1. How effectively do teaching, training and assessment support learning and development? (" &amp; C13 &amp;")"</f>
        <v>B1. How effectively do teaching, training and assessment support learning and development? (17)</v>
      </c>
      <c r="C13" s="17">
        <f t="shared" si="0"/>
        <v>17</v>
      </c>
      <c r="D13" s="43">
        <f>IF($C$4=Dates1!$B$3, DataPack!$B231, IF($C$4=Dates1!$B$4, DataPack!$G231, IF($C$4=Dates1!$B$5, DataPack!$L231, IF($C$4=Dates1!$B$6, DataPack!$Q231))))</f>
        <v>0</v>
      </c>
      <c r="E13" s="43">
        <f>IF($C$4=Dates1!$B$3, DataPack!$C231, IF($C$4=Dates1!$B$4, DataPack!$H231, IF($C$4=Dates1!$B$5, DataPack!$M231, IF($C$4=Dates1!$B$6, DataPack!$R231))))</f>
        <v>10</v>
      </c>
      <c r="F13" s="43">
        <f>IF($C$4=Dates1!$B$3, DataPack!$D231, IF($C$4=Dates1!$B$4, DataPack!$I231, IF($C$4=Dates1!$B$5, DataPack!$N231, IF($C$4=Dates1!$B$6, DataPack!$S231))))</f>
        <v>6</v>
      </c>
      <c r="G13" s="43">
        <f>IF($C$4=Dates1!$B$3, DataPack!$E231, IF($C$4=Dates1!$B$4, DataPack!$J231, IF($C$4=Dates1!$B$5, DataPack!$O231, IF($C$4=Dates1!$B$6, DataPack!$T231))))</f>
        <v>1</v>
      </c>
      <c r="H13" s="142"/>
      <c r="K13" s="157"/>
      <c r="L13" s="157"/>
      <c r="M13" s="56"/>
      <c r="N13" s="56"/>
      <c r="O13" s="56"/>
      <c r="P13" s="56"/>
      <c r="Q13" s="73"/>
    </row>
    <row r="14" spans="2:18" ht="12.75" customHeight="1">
      <c r="B14" s="145" t="str">
        <f>"Leadership and management (" &amp; C14 &amp;")"</f>
        <v>Leadership and management (17)</v>
      </c>
      <c r="C14" s="35">
        <f t="shared" si="0"/>
        <v>17</v>
      </c>
      <c r="D14" s="47">
        <f>IF($C$4=Dates1!$B$3, DataPack!$B235, IF($C$4=Dates1!$B$4, DataPack!$G235, IF($C$4=Dates1!$B$5, DataPack!$L235, IF($C$4=Dates1!$B$6, DataPack!$Q235))))</f>
        <v>1</v>
      </c>
      <c r="E14" s="47">
        <f>IF($C$4=Dates1!$B$3, DataPack!$C235, IF($C$4=Dates1!$B$4, DataPack!$H235, IF($C$4=Dates1!$B$5, DataPack!$M235, IF($C$4=Dates1!$B$6, DataPack!$R235))))</f>
        <v>10</v>
      </c>
      <c r="F14" s="47">
        <f>IF($C$4=Dates1!$B$3, DataPack!$D235, IF($C$4=Dates1!$B$4, DataPack!$I235, IF($C$4=Dates1!$B$5, DataPack!$N235, IF($C$4=Dates1!$B$6, DataPack!$S235))))</f>
        <v>5</v>
      </c>
      <c r="G14" s="47">
        <f>IF($C$4=Dates1!$B$3, DataPack!$E235, IF($C$4=Dates1!$B$4, DataPack!$J235, IF($C$4=Dates1!$B$5, DataPack!$O235, IF($C$4=Dates1!$B$6, DataPack!$T235))))</f>
        <v>1</v>
      </c>
      <c r="H14" s="142"/>
      <c r="K14" s="216"/>
      <c r="L14" s="216"/>
      <c r="M14" s="56"/>
      <c r="N14" s="56"/>
      <c r="O14" s="56"/>
      <c r="P14" s="56"/>
      <c r="Q14" s="73"/>
    </row>
    <row r="15" spans="2:18" ht="12" customHeight="1">
      <c r="G15" s="111" t="s">
        <v>92</v>
      </c>
      <c r="H15" s="103"/>
    </row>
    <row r="34" spans="2:2">
      <c r="B34" s="67" t="s">
        <v>147</v>
      </c>
    </row>
    <row r="35" spans="2:2">
      <c r="B35" s="33" t="s">
        <v>254</v>
      </c>
    </row>
  </sheetData>
  <sheetProtection sheet="1"/>
  <mergeCells count="10">
    <mergeCell ref="K14:L14"/>
    <mergeCell ref="B7:B8"/>
    <mergeCell ref="C7:C8"/>
    <mergeCell ref="D7:G7"/>
    <mergeCell ref="M7:Q7"/>
    <mergeCell ref="K9:L9"/>
    <mergeCell ref="K10:L10"/>
    <mergeCell ref="K11:L11"/>
    <mergeCell ref="C4:E4"/>
    <mergeCell ref="K12:L12"/>
  </mergeCells>
  <phoneticPr fontId="1" type="noConversion"/>
  <dataValidations count="1">
    <dataValidation type="list" allowBlank="1" showInputMessage="1" showErrorMessage="1" sqref="C4:E4">
      <formula1>$R$7:$R$10</formula1>
    </dataValidation>
  </dataValidations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 enableFormatConditionsCalculation="0">
    <tabColor indexed="16"/>
    <pageSetUpPr fitToPage="1"/>
  </sheetPr>
  <dimension ref="A2:I38"/>
  <sheetViews>
    <sheetView showGridLines="0" showRowColHeaders="0" zoomScaleNormal="100" workbookViewId="0"/>
  </sheetViews>
  <sheetFormatPr defaultRowHeight="12.75"/>
  <cols>
    <col min="1" max="1" width="3.7109375" style="18" customWidth="1"/>
    <col min="2" max="2" width="30" style="18" customWidth="1"/>
    <col min="3" max="3" width="12.5703125" style="18" customWidth="1"/>
    <col min="4" max="7" width="13.28515625" style="18" customWidth="1"/>
    <col min="8" max="8" width="13.28515625" style="50" customWidth="1"/>
    <col min="9" max="16384" width="9.140625" style="18"/>
  </cols>
  <sheetData>
    <row r="2" spans="1:8" ht="14.25">
      <c r="B2" s="68" t="s">
        <v>225</v>
      </c>
      <c r="C2" s="68"/>
    </row>
    <row r="3" spans="1:8">
      <c r="B3" s="83"/>
      <c r="C3" s="83"/>
    </row>
    <row r="4" spans="1:8">
      <c r="B4" s="33"/>
      <c r="C4" s="33"/>
      <c r="D4" s="33"/>
      <c r="E4" s="33"/>
      <c r="F4" s="33"/>
      <c r="G4" s="33"/>
    </row>
    <row r="5" spans="1:8">
      <c r="B5" s="104"/>
      <c r="C5" s="192" t="s">
        <v>117</v>
      </c>
      <c r="D5" s="211" t="s">
        <v>2</v>
      </c>
      <c r="E5" s="211"/>
      <c r="F5" s="211"/>
      <c r="G5" s="211"/>
      <c r="H5" s="146"/>
    </row>
    <row r="6" spans="1:8">
      <c r="B6" s="107"/>
      <c r="C6" s="219"/>
      <c r="D6" s="74" t="s">
        <v>3</v>
      </c>
      <c r="E6" s="74" t="s">
        <v>4</v>
      </c>
      <c r="F6" s="74" t="s">
        <v>5</v>
      </c>
      <c r="G6" s="74" t="s">
        <v>6</v>
      </c>
      <c r="H6" s="88"/>
    </row>
    <row r="7" spans="1:8">
      <c r="B7" s="161" t="str">
        <f>"1 Jan 2012 - 31 Mar 2012 ("&amp;C7&amp;")"&amp; CHAR(178)</f>
        <v>1 Jan 2012 - 31 Mar 2012 (66)²</v>
      </c>
      <c r="C7" s="163">
        <v>66</v>
      </c>
      <c r="D7" s="160">
        <v>4</v>
      </c>
      <c r="E7" s="160">
        <v>26</v>
      </c>
      <c r="F7" s="160">
        <v>28</v>
      </c>
      <c r="G7" s="160">
        <v>8</v>
      </c>
      <c r="H7" s="88"/>
    </row>
    <row r="8" spans="1:8">
      <c r="B8" s="161" t="str">
        <f>"1 Oct 2011 - 31 Dec 2011 ("&amp;C8&amp;")"</f>
        <v>1 Oct 2011 - 31 Dec 2011 (84)</v>
      </c>
      <c r="C8" s="162">
        <v>84</v>
      </c>
      <c r="D8" s="160">
        <v>3</v>
      </c>
      <c r="E8" s="160">
        <v>43</v>
      </c>
      <c r="F8" s="160">
        <v>27</v>
      </c>
      <c r="G8" s="160">
        <v>10</v>
      </c>
      <c r="H8" s="88"/>
    </row>
    <row r="9" spans="1:8">
      <c r="B9" s="161" t="str">
        <f>"1 Jul 2011 - 30 Sep 2011  ("&amp;C9&amp;")"</f>
        <v>1 Jul 2011 - 30 Sep 2011  (41)</v>
      </c>
      <c r="C9" s="162">
        <v>41</v>
      </c>
      <c r="D9" s="160">
        <v>3</v>
      </c>
      <c r="E9" s="160">
        <v>21</v>
      </c>
      <c r="F9" s="160">
        <v>15</v>
      </c>
      <c r="G9" s="160">
        <v>2</v>
      </c>
      <c r="H9" s="88"/>
    </row>
    <row r="10" spans="1:8">
      <c r="B10" s="161" t="str">
        <f>"1 Apr 2011 - 30 Jun 2011 ("&amp;C10&amp;")"</f>
        <v>1 Apr 2011 - 30 Jun 2011 (83)</v>
      </c>
      <c r="C10" s="162">
        <v>83</v>
      </c>
      <c r="D10" s="160">
        <v>4</v>
      </c>
      <c r="E10" s="160">
        <v>35</v>
      </c>
      <c r="F10" s="160">
        <v>38</v>
      </c>
      <c r="G10" s="160">
        <v>6</v>
      </c>
      <c r="H10" s="88"/>
    </row>
    <row r="11" spans="1:8">
      <c r="B11" s="33" t="str">
        <f>"1 Jan 2011 - 31 Mar 2011 ("&amp;C11&amp;")"</f>
        <v>1 Jan 2011 - 31 Mar 2011 (102)</v>
      </c>
      <c r="C11" s="88">
        <f>SUM(D11:G11)</f>
        <v>102</v>
      </c>
      <c r="D11" s="19">
        <v>6</v>
      </c>
      <c r="E11" s="19">
        <v>48</v>
      </c>
      <c r="F11" s="19">
        <v>43</v>
      </c>
      <c r="G11" s="19">
        <v>5</v>
      </c>
      <c r="H11" s="88"/>
    </row>
    <row r="12" spans="1:8">
      <c r="B12" s="33" t="str">
        <f>"1 Oct 2010 - 31 Dec 2010 ("&amp;C12&amp;")"</f>
        <v>1 Oct 2010 - 31 Dec 2010 (125)</v>
      </c>
      <c r="C12" s="88">
        <f>SUM(D12:G12)</f>
        <v>125</v>
      </c>
      <c r="D12" s="19">
        <v>12</v>
      </c>
      <c r="E12" s="19">
        <v>62</v>
      </c>
      <c r="F12" s="19">
        <v>49</v>
      </c>
      <c r="G12" s="19">
        <v>2</v>
      </c>
      <c r="H12" s="88"/>
    </row>
    <row r="13" spans="1:8">
      <c r="B13" s="33" t="str">
        <f>"1 Jul 2010 - 30 Sep 2010  ("&amp;C13&amp;")"</f>
        <v>1 Jul 2010 - 30 Sep 2010  (75)</v>
      </c>
      <c r="C13" s="88">
        <f>SUM(D13:G13)</f>
        <v>75</v>
      </c>
      <c r="D13" s="19">
        <v>2</v>
      </c>
      <c r="E13" s="19">
        <v>29</v>
      </c>
      <c r="F13" s="19">
        <v>35</v>
      </c>
      <c r="G13" s="19">
        <v>9</v>
      </c>
      <c r="H13" s="88"/>
    </row>
    <row r="14" spans="1:8">
      <c r="B14" s="34" t="str">
        <f>"1 Apr 2010 - 30 Jun 2010 ("&amp;C14&amp;")"</f>
        <v>1 Apr 2010 - 30 Jun 2010 (105)</v>
      </c>
      <c r="C14" s="85">
        <f>SUM(D14:G14)</f>
        <v>105</v>
      </c>
      <c r="D14" s="91">
        <v>6</v>
      </c>
      <c r="E14" s="91">
        <v>57</v>
      </c>
      <c r="F14" s="91">
        <v>33</v>
      </c>
      <c r="G14" s="91">
        <v>9</v>
      </c>
      <c r="H14" s="88"/>
    </row>
    <row r="15" spans="1:8">
      <c r="G15" s="111" t="s">
        <v>92</v>
      </c>
      <c r="H15" s="103"/>
    </row>
    <row r="16" spans="1:8">
      <c r="A16" s="81"/>
      <c r="B16" s="67"/>
      <c r="C16" s="67"/>
      <c r="D16" s="75"/>
      <c r="E16" s="75"/>
      <c r="F16" s="75"/>
      <c r="G16" s="75"/>
      <c r="H16" s="93"/>
    </row>
    <row r="17" spans="1:9">
      <c r="A17" s="81"/>
      <c r="B17" s="67"/>
      <c r="C17" s="67"/>
      <c r="D17" s="148"/>
      <c r="E17" s="148"/>
      <c r="F17" s="148"/>
      <c r="G17" s="148"/>
      <c r="H17" s="81"/>
      <c r="I17" s="33"/>
    </row>
    <row r="18" spans="1:9">
      <c r="A18" s="81"/>
      <c r="B18" s="72"/>
      <c r="C18" s="72"/>
      <c r="D18" s="148"/>
      <c r="E18" s="148"/>
      <c r="F18" s="148"/>
      <c r="G18" s="148"/>
      <c r="H18" s="81"/>
    </row>
    <row r="19" spans="1:9">
      <c r="A19" s="81"/>
      <c r="B19" s="72"/>
      <c r="C19" s="72"/>
      <c r="D19" s="148"/>
      <c r="E19" s="148"/>
      <c r="F19" s="148"/>
      <c r="G19" s="148"/>
      <c r="H19" s="81"/>
    </row>
    <row r="20" spans="1:9">
      <c r="A20" s="81"/>
      <c r="B20" s="72"/>
      <c r="C20" s="72"/>
      <c r="D20" s="148"/>
      <c r="E20" s="148"/>
      <c r="F20" s="148"/>
      <c r="G20" s="148"/>
      <c r="H20" s="81"/>
    </row>
    <row r="21" spans="1:9">
      <c r="A21" s="81"/>
      <c r="B21" s="72"/>
      <c r="C21" s="72"/>
      <c r="D21" s="148"/>
      <c r="E21" s="148"/>
      <c r="F21" s="148"/>
      <c r="G21" s="148"/>
      <c r="H21" s="81"/>
    </row>
    <row r="22" spans="1:9">
      <c r="A22" s="81"/>
    </row>
    <row r="35" spans="2:3">
      <c r="B35" s="67" t="s">
        <v>147</v>
      </c>
      <c r="C35" s="67"/>
    </row>
    <row r="36" spans="2:3">
      <c r="B36" s="33" t="s">
        <v>209</v>
      </c>
    </row>
    <row r="38" spans="2:3">
      <c r="B38" s="67"/>
      <c r="C38" s="67"/>
    </row>
  </sheetData>
  <sheetProtection sheet="1"/>
  <mergeCells count="2">
    <mergeCell ref="C5:C6"/>
    <mergeCell ref="D5:G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2" enableFormatConditionsCalculation="0">
    <tabColor indexed="16"/>
    <pageSetUpPr fitToPage="1"/>
  </sheetPr>
  <dimension ref="B2:N36"/>
  <sheetViews>
    <sheetView showGridLines="0" showRowColHeaders="0" zoomScaleNormal="100" workbookViewId="0"/>
  </sheetViews>
  <sheetFormatPr defaultRowHeight="12.75"/>
  <cols>
    <col min="1" max="1" width="3.7109375" style="18" customWidth="1"/>
    <col min="2" max="2" width="32.5703125" style="18" customWidth="1"/>
    <col min="3" max="3" width="11.85546875" style="18" customWidth="1"/>
    <col min="4" max="7" width="11.5703125" style="18" customWidth="1"/>
    <col min="8" max="8" width="11.5703125" style="50" customWidth="1"/>
    <col min="9" max="9" width="9.140625" style="18"/>
    <col min="10" max="10" width="13" style="18" customWidth="1"/>
    <col min="11" max="16384" width="9.140625" style="18"/>
  </cols>
  <sheetData>
    <row r="2" spans="2:14" ht="14.25">
      <c r="B2" s="68" t="s">
        <v>202</v>
      </c>
      <c r="C2" s="68"/>
    </row>
    <row r="3" spans="2:14">
      <c r="D3" s="33"/>
      <c r="E3" s="33"/>
      <c r="F3" s="33"/>
      <c r="G3" s="33"/>
    </row>
    <row r="4" spans="2:14">
      <c r="D4" s="33"/>
      <c r="E4" s="33"/>
      <c r="F4" s="33"/>
      <c r="G4" s="33"/>
    </row>
    <row r="5" spans="2:14">
      <c r="B5" s="104"/>
      <c r="C5" s="192" t="s">
        <v>117</v>
      </c>
      <c r="D5" s="211" t="s">
        <v>2</v>
      </c>
      <c r="E5" s="211"/>
      <c r="F5" s="211"/>
      <c r="G5" s="211"/>
      <c r="H5" s="146"/>
    </row>
    <row r="6" spans="2:14">
      <c r="B6" s="107"/>
      <c r="C6" s="193"/>
      <c r="D6" s="74" t="s">
        <v>3</v>
      </c>
      <c r="E6" s="74" t="s">
        <v>4</v>
      </c>
      <c r="F6" s="74" t="s">
        <v>5</v>
      </c>
      <c r="G6" s="74" t="s">
        <v>6</v>
      </c>
      <c r="H6" s="88"/>
      <c r="J6" s="86"/>
      <c r="K6" s="87"/>
      <c r="L6" s="87"/>
      <c r="M6" s="87"/>
      <c r="N6" s="87"/>
    </row>
    <row r="7" spans="2:14">
      <c r="B7" s="33" t="str">
        <f>"1 Sep 2011 - 31 Mar 2012 ("&amp;C7&amp;")"&amp; CHAR(178)</f>
        <v>1 Sep 2011 - 31 Mar 2012 (47)²</v>
      </c>
      <c r="C7" s="88">
        <f t="shared" ref="C7:C13" si="0">SUM(D7:G7)</f>
        <v>47</v>
      </c>
      <c r="D7" s="160">
        <v>2</v>
      </c>
      <c r="E7" s="160">
        <v>14</v>
      </c>
      <c r="F7" s="160">
        <v>20</v>
      </c>
      <c r="G7" s="160">
        <v>11</v>
      </c>
      <c r="H7" s="88"/>
      <c r="J7" s="89"/>
      <c r="K7" s="90"/>
      <c r="L7" s="90"/>
      <c r="M7" s="90"/>
      <c r="N7" s="90"/>
    </row>
    <row r="8" spans="2:14">
      <c r="B8" s="33" t="str">
        <f>"1 Sep 2010 - 31 Aug 2011  ("&amp;C8&amp;")"</f>
        <v>1 Sep 2010 - 31 Aug 2011  (84)</v>
      </c>
      <c r="C8" s="88">
        <f t="shared" si="0"/>
        <v>84</v>
      </c>
      <c r="D8" s="19">
        <v>5</v>
      </c>
      <c r="E8" s="19">
        <v>34</v>
      </c>
      <c r="F8" s="19">
        <v>41</v>
      </c>
      <c r="G8" s="19">
        <v>4</v>
      </c>
      <c r="H8" s="88"/>
      <c r="J8" s="89"/>
      <c r="K8" s="90"/>
      <c r="L8" s="90"/>
      <c r="M8" s="90"/>
      <c r="N8" s="90"/>
    </row>
    <row r="9" spans="2:14">
      <c r="B9" s="33" t="str">
        <f>"1 Sep 2009 - 31 Aug 2010  ("&amp;C9&amp;")"</f>
        <v>1 Sep 2009 - 31 Aug 2010  (92)</v>
      </c>
      <c r="C9" s="88">
        <f t="shared" si="0"/>
        <v>92</v>
      </c>
      <c r="D9" s="19">
        <v>9</v>
      </c>
      <c r="E9" s="19">
        <v>43</v>
      </c>
      <c r="F9" s="19">
        <v>35</v>
      </c>
      <c r="G9" s="19">
        <v>5</v>
      </c>
      <c r="H9" s="88"/>
      <c r="J9" s="89"/>
      <c r="K9" s="90"/>
      <c r="L9" s="90"/>
      <c r="M9" s="90"/>
      <c r="N9" s="90"/>
    </row>
    <row r="10" spans="2:14">
      <c r="B10" s="105" t="str">
        <f>"1 Sep 2008 - 31 Aug 2009  ("&amp;C10&amp;")"</f>
        <v>1 Sep 2008 - 31 Aug 2009  (94)</v>
      </c>
      <c r="C10" s="88">
        <f t="shared" si="0"/>
        <v>94</v>
      </c>
      <c r="D10" s="106">
        <v>18</v>
      </c>
      <c r="E10" s="106">
        <v>40</v>
      </c>
      <c r="F10" s="106">
        <v>32</v>
      </c>
      <c r="G10" s="106">
        <v>4</v>
      </c>
      <c r="H10" s="88"/>
      <c r="J10" s="89"/>
      <c r="K10" s="90"/>
      <c r="L10" s="90"/>
      <c r="M10" s="90"/>
      <c r="N10" s="90"/>
    </row>
    <row r="11" spans="2:14">
      <c r="B11" s="105" t="str">
        <f>"1 Sep 2007 - 31 Aug 2008 ("&amp;C11&amp;")"</f>
        <v>1 Sep 2007 - 31 Aug 2008 (133)</v>
      </c>
      <c r="C11" s="88">
        <f t="shared" si="0"/>
        <v>133</v>
      </c>
      <c r="D11" s="106">
        <v>37</v>
      </c>
      <c r="E11" s="106">
        <v>54</v>
      </c>
      <c r="F11" s="106">
        <v>32</v>
      </c>
      <c r="G11" s="106">
        <v>10</v>
      </c>
      <c r="H11" s="88"/>
      <c r="J11" s="92"/>
      <c r="K11" s="92"/>
      <c r="L11" s="92"/>
      <c r="M11" s="92"/>
      <c r="N11" s="92"/>
    </row>
    <row r="12" spans="2:14">
      <c r="B12" s="105" t="str">
        <f>"1 Sep 2006 - 31 Aug 2007 ("&amp;C12&amp;")"</f>
        <v>1 Sep 2006 - 31 Aug 2007 (120)</v>
      </c>
      <c r="C12" s="88">
        <f t="shared" si="0"/>
        <v>120</v>
      </c>
      <c r="D12" s="106">
        <v>20</v>
      </c>
      <c r="E12" s="106">
        <v>49</v>
      </c>
      <c r="F12" s="106">
        <v>42</v>
      </c>
      <c r="G12" s="106">
        <v>9</v>
      </c>
      <c r="H12" s="88"/>
      <c r="J12" s="92"/>
      <c r="K12" s="92"/>
      <c r="L12" s="92"/>
      <c r="M12" s="92"/>
      <c r="N12" s="92"/>
    </row>
    <row r="13" spans="2:14">
      <c r="B13" s="34" t="str">
        <f>"1 Sep 2005 - 31 Aug 2006 ("&amp;C13&amp;")"</f>
        <v>1 Sep 2005 - 31 Aug 2006 (100)</v>
      </c>
      <c r="C13" s="85">
        <f t="shared" si="0"/>
        <v>100</v>
      </c>
      <c r="D13" s="91">
        <v>11</v>
      </c>
      <c r="E13" s="91">
        <v>44</v>
      </c>
      <c r="F13" s="91">
        <v>37</v>
      </c>
      <c r="G13" s="91">
        <v>8</v>
      </c>
      <c r="H13" s="88"/>
      <c r="J13" s="92"/>
      <c r="K13" s="92"/>
      <c r="L13" s="92"/>
      <c r="M13" s="92"/>
      <c r="N13" s="92"/>
    </row>
    <row r="14" spans="2:14">
      <c r="G14" s="111" t="s">
        <v>92</v>
      </c>
      <c r="H14" s="103"/>
    </row>
    <row r="15" spans="2:14">
      <c r="D15" s="148"/>
      <c r="E15" s="148"/>
      <c r="F15" s="148"/>
      <c r="G15" s="148"/>
      <c r="H15" s="81"/>
    </row>
    <row r="16" spans="2:14">
      <c r="B16" s="72"/>
      <c r="C16" s="72"/>
      <c r="D16" s="148"/>
      <c r="E16" s="148"/>
      <c r="F16" s="148"/>
      <c r="G16" s="148"/>
      <c r="H16" s="81"/>
    </row>
    <row r="34" spans="2:3">
      <c r="B34" s="67" t="s">
        <v>147</v>
      </c>
      <c r="C34" s="67"/>
    </row>
    <row r="35" spans="2:3">
      <c r="B35" s="33" t="s">
        <v>209</v>
      </c>
      <c r="C35" s="67"/>
    </row>
    <row r="36" spans="2:3">
      <c r="C36" s="67"/>
    </row>
  </sheetData>
  <sheetProtection sheet="1"/>
  <mergeCells count="2">
    <mergeCell ref="C5:C6"/>
    <mergeCell ref="D5:G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6"/>
    <pageSetUpPr fitToPage="1"/>
  </sheetPr>
  <dimension ref="B2:N34"/>
  <sheetViews>
    <sheetView showRowColHeaders="0" zoomScaleNormal="100" workbookViewId="0"/>
  </sheetViews>
  <sheetFormatPr defaultRowHeight="12.75"/>
  <cols>
    <col min="1" max="1" width="3.7109375" style="18" customWidth="1"/>
    <col min="2" max="2" width="31.28515625" style="18" customWidth="1"/>
    <col min="3" max="3" width="11.7109375" style="18" customWidth="1"/>
    <col min="4" max="7" width="11.5703125" style="18" customWidth="1"/>
    <col min="8" max="8" width="11.5703125" style="50" customWidth="1"/>
    <col min="9" max="9" width="9.140625" style="18"/>
    <col min="10" max="10" width="13" style="18" customWidth="1"/>
    <col min="11" max="16384" width="9.140625" style="18"/>
  </cols>
  <sheetData>
    <row r="2" spans="2:14" ht="14.25">
      <c r="B2" s="68" t="s">
        <v>201</v>
      </c>
      <c r="C2" s="68"/>
    </row>
    <row r="3" spans="2:14">
      <c r="D3" s="33"/>
      <c r="E3" s="33"/>
      <c r="F3" s="33"/>
      <c r="G3" s="33"/>
    </row>
    <row r="4" spans="2:14">
      <c r="D4" s="33"/>
      <c r="E4" s="33"/>
      <c r="F4" s="33"/>
      <c r="G4" s="33"/>
    </row>
    <row r="5" spans="2:14">
      <c r="B5" s="104"/>
      <c r="C5" s="192" t="s">
        <v>117</v>
      </c>
      <c r="D5" s="211" t="s">
        <v>2</v>
      </c>
      <c r="E5" s="211"/>
      <c r="F5" s="211"/>
      <c r="G5" s="211"/>
      <c r="H5" s="146"/>
    </row>
    <row r="6" spans="2:14">
      <c r="B6" s="107"/>
      <c r="C6" s="193"/>
      <c r="D6" s="74" t="s">
        <v>3</v>
      </c>
      <c r="E6" s="74" t="s">
        <v>4</v>
      </c>
      <c r="F6" s="74" t="s">
        <v>5</v>
      </c>
      <c r="G6" s="74" t="s">
        <v>6</v>
      </c>
      <c r="H6" s="88"/>
      <c r="J6" s="86"/>
      <c r="K6" s="87"/>
      <c r="L6" s="87"/>
      <c r="M6" s="87"/>
      <c r="N6" s="87"/>
    </row>
    <row r="7" spans="2:14">
      <c r="B7" s="33" t="str">
        <f>"1 Sep 2011 - 31 Mar 2012 (72)"&amp;CHAR(179)</f>
        <v>1 Sep 2011 - 31 Mar 2012 (72)³</v>
      </c>
      <c r="C7" s="88">
        <v>72</v>
      </c>
      <c r="D7" s="19">
        <v>5</v>
      </c>
      <c r="E7" s="19">
        <v>32</v>
      </c>
      <c r="F7" s="19">
        <v>28</v>
      </c>
      <c r="G7" s="19">
        <v>7</v>
      </c>
      <c r="H7" s="88"/>
      <c r="J7" s="89"/>
      <c r="K7" s="90"/>
      <c r="L7" s="90"/>
      <c r="M7" s="90"/>
      <c r="N7" s="90"/>
    </row>
    <row r="8" spans="2:14">
      <c r="B8" s="33" t="s">
        <v>197</v>
      </c>
      <c r="C8" s="88">
        <v>210</v>
      </c>
      <c r="D8" s="19">
        <v>20</v>
      </c>
      <c r="E8" s="19">
        <v>95</v>
      </c>
      <c r="F8" s="19">
        <v>81</v>
      </c>
      <c r="G8" s="19">
        <v>14</v>
      </c>
      <c r="H8" s="88"/>
      <c r="J8" s="89"/>
      <c r="K8" s="90"/>
      <c r="L8" s="90"/>
      <c r="M8" s="90"/>
      <c r="N8" s="90"/>
    </row>
    <row r="9" spans="2:14">
      <c r="B9" s="33" t="s">
        <v>198</v>
      </c>
      <c r="C9" s="88">
        <v>209</v>
      </c>
      <c r="D9" s="19">
        <v>11</v>
      </c>
      <c r="E9" s="19">
        <v>89</v>
      </c>
      <c r="F9" s="19">
        <v>92</v>
      </c>
      <c r="G9" s="19">
        <v>17</v>
      </c>
      <c r="H9" s="88"/>
      <c r="I9" s="50"/>
      <c r="J9" s="89"/>
      <c r="K9" s="90"/>
      <c r="L9" s="90"/>
      <c r="M9" s="90"/>
      <c r="N9" s="90"/>
    </row>
    <row r="10" spans="2:14">
      <c r="B10" s="105" t="s">
        <v>199</v>
      </c>
      <c r="C10" s="88">
        <v>242</v>
      </c>
      <c r="D10" s="106">
        <v>12</v>
      </c>
      <c r="E10" s="106">
        <v>87</v>
      </c>
      <c r="F10" s="106">
        <v>124</v>
      </c>
      <c r="G10" s="106">
        <v>19</v>
      </c>
      <c r="H10" s="88"/>
      <c r="J10" s="89"/>
      <c r="K10" s="90"/>
      <c r="L10" s="90"/>
      <c r="M10" s="90"/>
      <c r="N10" s="90"/>
    </row>
    <row r="11" spans="2:14">
      <c r="B11" s="34" t="s">
        <v>200</v>
      </c>
      <c r="C11" s="85">
        <v>221</v>
      </c>
      <c r="D11" s="91">
        <v>13</v>
      </c>
      <c r="E11" s="91">
        <v>119</v>
      </c>
      <c r="F11" s="91">
        <v>75</v>
      </c>
      <c r="G11" s="91">
        <v>14</v>
      </c>
      <c r="H11" s="88"/>
      <c r="J11" s="92"/>
      <c r="K11" s="92"/>
      <c r="L11" s="92"/>
      <c r="M11" s="92"/>
      <c r="N11" s="92"/>
    </row>
    <row r="12" spans="2:14">
      <c r="G12" s="111" t="s">
        <v>92</v>
      </c>
      <c r="H12" s="103"/>
    </row>
    <row r="13" spans="2:14">
      <c r="B13" s="72"/>
      <c r="C13" s="72"/>
      <c r="D13" s="148"/>
      <c r="E13" s="148"/>
      <c r="F13" s="148"/>
      <c r="G13" s="148"/>
      <c r="H13" s="81"/>
    </row>
    <row r="14" spans="2:14">
      <c r="B14" s="72"/>
      <c r="C14" s="72"/>
      <c r="D14" s="148"/>
      <c r="E14" s="148"/>
      <c r="F14" s="148"/>
      <c r="G14" s="148"/>
      <c r="H14" s="81"/>
    </row>
    <row r="15" spans="2:14">
      <c r="B15" s="72"/>
      <c r="C15" s="72"/>
      <c r="D15" s="148"/>
      <c r="E15" s="148"/>
      <c r="F15" s="148"/>
      <c r="G15" s="148"/>
      <c r="H15" s="81"/>
    </row>
    <row r="16" spans="2:14">
      <c r="B16" s="72"/>
      <c r="C16" s="72"/>
      <c r="D16" s="148"/>
      <c r="E16" s="148"/>
      <c r="F16" s="148"/>
      <c r="G16" s="148"/>
      <c r="H16" s="81"/>
    </row>
    <row r="32" spans="2:3">
      <c r="B32" s="67" t="s">
        <v>147</v>
      </c>
      <c r="C32" s="67"/>
    </row>
    <row r="33" spans="2:2">
      <c r="B33" s="33" t="s">
        <v>162</v>
      </c>
    </row>
    <row r="34" spans="2:2">
      <c r="B34" s="33" t="s">
        <v>210</v>
      </c>
    </row>
  </sheetData>
  <sheetProtection sheet="1"/>
  <mergeCells count="2">
    <mergeCell ref="C5:C6"/>
    <mergeCell ref="D5:G5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" enableFormatConditionsCalculation="0">
    <tabColor indexed="16"/>
    <pageSetUpPr fitToPage="1"/>
  </sheetPr>
  <dimension ref="B2:N33"/>
  <sheetViews>
    <sheetView showRowColHeaders="0" zoomScaleNormal="100" workbookViewId="0"/>
  </sheetViews>
  <sheetFormatPr defaultRowHeight="12.75"/>
  <cols>
    <col min="1" max="1" width="3.7109375" style="18" customWidth="1"/>
    <col min="2" max="2" width="32.5703125" style="18" customWidth="1"/>
    <col min="3" max="3" width="11.7109375" style="18" customWidth="1"/>
    <col min="4" max="7" width="11.5703125" style="18" customWidth="1"/>
    <col min="8" max="8" width="11.5703125" style="50" customWidth="1"/>
    <col min="9" max="9" width="9.140625" style="18"/>
    <col min="10" max="10" width="13" style="18" customWidth="1"/>
    <col min="11" max="16384" width="9.140625" style="18"/>
  </cols>
  <sheetData>
    <row r="2" spans="2:14" ht="14.25">
      <c r="B2" s="68" t="s">
        <v>223</v>
      </c>
      <c r="C2" s="68"/>
    </row>
    <row r="3" spans="2:14">
      <c r="D3" s="33"/>
      <c r="E3" s="33"/>
      <c r="F3" s="33"/>
      <c r="G3" s="33"/>
    </row>
    <row r="4" spans="2:14">
      <c r="D4" s="33"/>
      <c r="E4" s="33"/>
      <c r="F4" s="33"/>
      <c r="G4" s="33"/>
    </row>
    <row r="5" spans="2:14">
      <c r="B5" s="104"/>
      <c r="C5" s="192" t="s">
        <v>117</v>
      </c>
      <c r="D5" s="211" t="s">
        <v>2</v>
      </c>
      <c r="E5" s="211"/>
      <c r="F5" s="211"/>
      <c r="G5" s="211"/>
      <c r="H5" s="146"/>
    </row>
    <row r="6" spans="2:14">
      <c r="B6" s="107"/>
      <c r="C6" s="193"/>
      <c r="D6" s="74" t="s">
        <v>3</v>
      </c>
      <c r="E6" s="74" t="s">
        <v>4</v>
      </c>
      <c r="F6" s="74" t="s">
        <v>5</v>
      </c>
      <c r="G6" s="74" t="s">
        <v>6</v>
      </c>
      <c r="H6" s="88"/>
      <c r="J6" s="86"/>
      <c r="K6" s="87"/>
      <c r="L6" s="87"/>
      <c r="M6" s="87"/>
      <c r="N6" s="87"/>
    </row>
    <row r="7" spans="2:14">
      <c r="B7" s="33" t="str">
        <f>"1 Sep 2011 - 31 Mar 2012 ("&amp;C7&amp;")"&amp; CHAR(178)</f>
        <v>1 Sep 2011 - 31 Mar 2012 (36)²</v>
      </c>
      <c r="C7" s="88">
        <f>SUM(D7:G7)</f>
        <v>36</v>
      </c>
      <c r="D7" s="164">
        <v>1</v>
      </c>
      <c r="E7" s="164">
        <v>24</v>
      </c>
      <c r="F7" s="164">
        <v>9</v>
      </c>
      <c r="G7" s="164">
        <v>2</v>
      </c>
      <c r="H7" s="88"/>
      <c r="J7" s="89"/>
      <c r="K7" s="90"/>
      <c r="L7" s="90"/>
      <c r="M7" s="90"/>
      <c r="N7" s="90"/>
    </row>
    <row r="8" spans="2:14">
      <c r="B8" s="33" t="str">
        <f>"1 Sep 2010 - 31 Aug 2011 ("&amp;C8&amp;")"</f>
        <v>1 Sep 2010 - 31 Aug 2011 (47)</v>
      </c>
      <c r="C8" s="88">
        <f>SUM(D8:G8)</f>
        <v>47</v>
      </c>
      <c r="D8" s="106">
        <v>1</v>
      </c>
      <c r="E8" s="106">
        <v>35</v>
      </c>
      <c r="F8" s="106">
        <v>11</v>
      </c>
      <c r="G8" s="106">
        <v>0</v>
      </c>
      <c r="H8" s="88"/>
      <c r="J8" s="89"/>
      <c r="K8" s="90"/>
      <c r="L8" s="90"/>
      <c r="M8" s="90"/>
      <c r="N8" s="90"/>
    </row>
    <row r="9" spans="2:14">
      <c r="B9" s="33" t="str">
        <f>"1 Sep 2009 - 31 Aug 2010 ("&amp;C9&amp;")"</f>
        <v>1 Sep 2009 - 31 Aug 2010 (43)</v>
      </c>
      <c r="C9" s="88">
        <f>SUM(D9:G9)</f>
        <v>43</v>
      </c>
      <c r="D9" s="106">
        <v>0</v>
      </c>
      <c r="E9" s="106">
        <v>30</v>
      </c>
      <c r="F9" s="106">
        <v>10</v>
      </c>
      <c r="G9" s="106">
        <v>3</v>
      </c>
      <c r="H9" s="88"/>
      <c r="J9" s="89"/>
      <c r="K9" s="90"/>
      <c r="L9" s="90"/>
      <c r="M9" s="90"/>
      <c r="N9" s="90"/>
    </row>
    <row r="10" spans="2:14">
      <c r="B10" s="105" t="str">
        <f>"1 Sep 2008 - 31 Aug 2009 ("&amp;C10&amp;")"</f>
        <v>1 Sep 2008 - 31 Aug 2009 (68)</v>
      </c>
      <c r="C10" s="88">
        <f>SUM(D10:G10)</f>
        <v>68</v>
      </c>
      <c r="D10" s="106">
        <v>4</v>
      </c>
      <c r="E10" s="106">
        <v>30</v>
      </c>
      <c r="F10" s="106">
        <v>32</v>
      </c>
      <c r="G10" s="106">
        <v>2</v>
      </c>
      <c r="H10" s="88"/>
      <c r="J10" s="89"/>
      <c r="K10" s="90"/>
      <c r="L10" s="90"/>
      <c r="M10" s="90"/>
      <c r="N10" s="90"/>
    </row>
    <row r="11" spans="2:14">
      <c r="B11" s="34" t="str">
        <f>"1 Sep 2007 - 31 Aug 2008 ("&amp;C11&amp;")"</f>
        <v>1 Sep 2007 - 31 Aug 2008 (49)</v>
      </c>
      <c r="C11" s="85">
        <f>SUM(D11:G11)</f>
        <v>49</v>
      </c>
      <c r="D11" s="91">
        <v>3</v>
      </c>
      <c r="E11" s="91">
        <v>17</v>
      </c>
      <c r="F11" s="91">
        <v>22</v>
      </c>
      <c r="G11" s="91">
        <v>7</v>
      </c>
      <c r="H11" s="88"/>
      <c r="J11" s="92"/>
      <c r="K11" s="92"/>
      <c r="L11" s="92"/>
      <c r="M11" s="92"/>
      <c r="N11" s="92"/>
    </row>
    <row r="12" spans="2:14">
      <c r="B12" s="67"/>
      <c r="C12" s="67"/>
      <c r="G12" s="111" t="s">
        <v>92</v>
      </c>
      <c r="H12" s="103"/>
    </row>
    <row r="13" spans="2:14">
      <c r="B13" s="72"/>
      <c r="C13" s="72"/>
      <c r="D13" s="148"/>
      <c r="E13" s="148"/>
      <c r="F13" s="148"/>
      <c r="G13" s="148"/>
      <c r="H13" s="81"/>
    </row>
    <row r="14" spans="2:14">
      <c r="B14" s="72"/>
      <c r="C14" s="72"/>
      <c r="D14" s="148"/>
      <c r="E14" s="148"/>
      <c r="F14" s="148"/>
      <c r="G14" s="148"/>
      <c r="H14" s="81"/>
    </row>
    <row r="15" spans="2:14">
      <c r="B15" s="72"/>
      <c r="C15" s="72"/>
      <c r="D15" s="148"/>
      <c r="E15" s="148"/>
      <c r="F15" s="148"/>
      <c r="G15" s="148"/>
      <c r="H15" s="81"/>
    </row>
    <row r="16" spans="2:14">
      <c r="B16" s="72"/>
      <c r="C16" s="72"/>
      <c r="D16" s="148"/>
      <c r="E16" s="148"/>
      <c r="F16" s="148"/>
      <c r="G16" s="148"/>
      <c r="H16" s="81"/>
    </row>
    <row r="32" spans="2:3">
      <c r="B32" s="67" t="s">
        <v>147</v>
      </c>
      <c r="C32" s="67"/>
    </row>
    <row r="33" spans="2:2">
      <c r="B33" s="33" t="s">
        <v>209</v>
      </c>
    </row>
  </sheetData>
  <sheetProtection sheet="1"/>
  <mergeCells count="2">
    <mergeCell ref="C5:C6"/>
    <mergeCell ref="D5:G5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2:K33"/>
  <sheetViews>
    <sheetView showGridLines="0" showRowColHeaders="0" workbookViewId="0"/>
  </sheetViews>
  <sheetFormatPr defaultRowHeight="12.75"/>
  <cols>
    <col min="1" max="1" width="3.42578125" customWidth="1"/>
    <col min="2" max="2" width="16.7109375" customWidth="1"/>
    <col min="3" max="7" width="12.28515625" customWidth="1"/>
  </cols>
  <sheetData>
    <row r="2" spans="2:11" ht="14.25">
      <c r="B2" s="68" t="s">
        <v>221</v>
      </c>
      <c r="C2" s="18"/>
      <c r="D2" s="18"/>
      <c r="E2" s="18"/>
      <c r="F2" s="18"/>
      <c r="G2" s="18"/>
      <c r="H2" s="18"/>
      <c r="I2" s="18"/>
      <c r="J2" s="18"/>
      <c r="K2" s="18"/>
    </row>
    <row r="3" spans="2:11">
      <c r="B3" s="28"/>
      <c r="C3" s="18"/>
      <c r="D3" s="18"/>
      <c r="E3" s="18"/>
      <c r="F3" s="18"/>
      <c r="G3" s="18"/>
      <c r="H3" s="18"/>
      <c r="I3" s="18"/>
      <c r="J3" s="18"/>
      <c r="K3" s="18"/>
    </row>
    <row r="4" spans="2:11">
      <c r="B4" s="33"/>
      <c r="C4" s="18"/>
      <c r="D4" s="18"/>
      <c r="E4" s="18"/>
      <c r="F4" s="18"/>
      <c r="G4" s="18"/>
      <c r="H4" s="18"/>
      <c r="I4" s="18"/>
      <c r="J4" s="18"/>
      <c r="K4" s="70"/>
    </row>
    <row r="5" spans="2:11">
      <c r="B5" s="209"/>
      <c r="C5" s="192" t="s">
        <v>117</v>
      </c>
      <c r="D5" s="211" t="s">
        <v>2</v>
      </c>
      <c r="E5" s="211"/>
      <c r="F5" s="211"/>
      <c r="G5" s="211"/>
      <c r="H5" s="18"/>
      <c r="I5" s="18"/>
      <c r="J5" s="18"/>
      <c r="K5" s="72"/>
    </row>
    <row r="6" spans="2:11">
      <c r="B6" s="210"/>
      <c r="C6" s="193"/>
      <c r="D6" s="74" t="s">
        <v>3</v>
      </c>
      <c r="E6" s="74" t="s">
        <v>4</v>
      </c>
      <c r="F6" s="74" t="s">
        <v>5</v>
      </c>
      <c r="G6" s="74" t="s">
        <v>6</v>
      </c>
      <c r="H6" s="18"/>
      <c r="I6" s="18"/>
      <c r="J6" s="75"/>
      <c r="K6" s="76"/>
    </row>
    <row r="7" spans="2:11">
      <c r="B7" s="135" t="s">
        <v>218</v>
      </c>
      <c r="C7" s="156">
        <f>SUM(D7:G7)</f>
        <v>384</v>
      </c>
      <c r="D7" s="43">
        <v>86</v>
      </c>
      <c r="E7" s="43">
        <v>169</v>
      </c>
      <c r="F7" s="43">
        <v>116</v>
      </c>
      <c r="G7" s="43">
        <v>13</v>
      </c>
      <c r="H7" s="18"/>
      <c r="I7" s="80"/>
      <c r="J7" s="79"/>
      <c r="K7" s="80"/>
    </row>
    <row r="8" spans="2:11">
      <c r="B8" s="135" t="str">
        <f>"GFEC/TC (" &amp; C8 &amp; ")"</f>
        <v>GFEC/TC (239)</v>
      </c>
      <c r="C8" s="142">
        <f>SUM(D8:G8)</f>
        <v>239</v>
      </c>
      <c r="D8" s="43">
        <v>46</v>
      </c>
      <c r="E8" s="43">
        <v>109</v>
      </c>
      <c r="F8" s="43">
        <v>76</v>
      </c>
      <c r="G8" s="43">
        <v>8</v>
      </c>
      <c r="H8" s="18"/>
      <c r="I8" s="80"/>
      <c r="J8" s="79"/>
      <c r="K8" s="80"/>
    </row>
    <row r="9" spans="2:11">
      <c r="B9" s="135" t="str">
        <f>"SFC (" &amp; C9 &amp; ")"</f>
        <v>SFC (91)</v>
      </c>
      <c r="C9" s="142">
        <f>SUM(D9:G9)</f>
        <v>91</v>
      </c>
      <c r="D9" s="43">
        <v>34</v>
      </c>
      <c r="E9" s="43">
        <v>32</v>
      </c>
      <c r="F9" s="43">
        <v>22</v>
      </c>
      <c r="G9" s="43">
        <v>3</v>
      </c>
      <c r="H9" s="18"/>
      <c r="I9" s="80"/>
      <c r="J9" s="79"/>
      <c r="K9" s="57"/>
    </row>
    <row r="10" spans="2:11">
      <c r="B10" s="97" t="str">
        <f>"ISC (" &amp; C10 &amp; ")"</f>
        <v>ISC (54)</v>
      </c>
      <c r="C10" s="35">
        <f>SUM(D10:G10)</f>
        <v>54</v>
      </c>
      <c r="D10" s="47">
        <v>6</v>
      </c>
      <c r="E10" s="47">
        <v>28</v>
      </c>
      <c r="F10" s="47">
        <v>18</v>
      </c>
      <c r="G10" s="47">
        <v>2</v>
      </c>
      <c r="H10" s="18"/>
      <c r="I10" s="80"/>
      <c r="J10" s="79"/>
      <c r="K10" s="80"/>
    </row>
    <row r="11" spans="2:11">
      <c r="B11" s="135"/>
      <c r="C11" s="43"/>
      <c r="D11" s="18"/>
      <c r="E11" s="18"/>
      <c r="F11" s="111"/>
      <c r="G11" s="111" t="s">
        <v>92</v>
      </c>
      <c r="H11" s="18"/>
      <c r="I11" s="18"/>
      <c r="J11" s="135"/>
      <c r="K11" s="18"/>
    </row>
    <row r="12" spans="2:11">
      <c r="B12" s="18"/>
      <c r="C12" s="18"/>
      <c r="D12" s="18"/>
      <c r="E12" s="18"/>
      <c r="F12" s="18"/>
      <c r="G12" s="18"/>
      <c r="H12" s="18"/>
      <c r="I12" s="18"/>
      <c r="J12" s="105"/>
      <c r="K12" s="18"/>
    </row>
    <row r="13" spans="2:11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2:11"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2:11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ht="24" customHeight="1">
      <c r="B30" s="33" t="s">
        <v>147</v>
      </c>
      <c r="C30" s="154"/>
      <c r="D30" s="154"/>
      <c r="E30" s="154"/>
      <c r="F30" s="154"/>
      <c r="G30" s="154"/>
      <c r="H30" s="154"/>
      <c r="I30" s="33"/>
      <c r="J30" s="33"/>
      <c r="K30" s="18"/>
    </row>
    <row r="31" spans="2:11" ht="12" customHeight="1">
      <c r="B31" s="212" t="s">
        <v>217</v>
      </c>
      <c r="C31" s="212"/>
      <c r="D31" s="212"/>
      <c r="E31" s="212"/>
      <c r="F31" s="212"/>
      <c r="G31" s="212"/>
      <c r="H31" s="212"/>
      <c r="I31" s="212"/>
      <c r="J31" s="212"/>
      <c r="K31" s="18"/>
    </row>
    <row r="32" spans="2:11">
      <c r="B32" s="167" t="s">
        <v>255</v>
      </c>
      <c r="C32" s="167"/>
      <c r="D32" s="167"/>
      <c r="E32" s="167"/>
      <c r="F32" s="167"/>
      <c r="G32" s="167"/>
      <c r="H32" s="167"/>
      <c r="I32" s="167"/>
      <c r="J32" s="167"/>
    </row>
    <row r="33" spans="2:10">
      <c r="B33" s="33" t="s">
        <v>219</v>
      </c>
      <c r="C33" s="167"/>
      <c r="D33" s="167"/>
      <c r="E33" s="167"/>
      <c r="F33" s="167"/>
      <c r="G33" s="167"/>
      <c r="H33" s="167"/>
      <c r="I33" s="167"/>
      <c r="J33" s="167"/>
    </row>
  </sheetData>
  <sheetProtection sheet="1"/>
  <mergeCells count="4">
    <mergeCell ref="B5:B6"/>
    <mergeCell ref="C5:C6"/>
    <mergeCell ref="D5:G5"/>
    <mergeCell ref="B31:J3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24"/>
  </sheetPr>
  <dimension ref="B3:M294"/>
  <sheetViews>
    <sheetView workbookViewId="0">
      <selection activeCell="C24" sqref="C24"/>
    </sheetView>
  </sheetViews>
  <sheetFormatPr defaultRowHeight="12.75"/>
  <cols>
    <col min="1" max="1" width="3.7109375" style="1" customWidth="1"/>
    <col min="2" max="2" width="9.140625" style="1"/>
    <col min="3" max="3" width="31.42578125" style="6" customWidth="1"/>
    <col min="4" max="16384" width="9.140625" style="1"/>
  </cols>
  <sheetData>
    <row r="3" spans="2:3">
      <c r="B3" s="11" t="s">
        <v>180</v>
      </c>
    </row>
    <row r="4" spans="2:3">
      <c r="B4" s="11" t="s">
        <v>181</v>
      </c>
    </row>
    <row r="5" spans="2:3">
      <c r="B5" s="11" t="s">
        <v>182</v>
      </c>
    </row>
    <row r="6" spans="2:3">
      <c r="B6" s="11" t="s">
        <v>183</v>
      </c>
    </row>
    <row r="7" spans="2:3">
      <c r="B7" s="11"/>
    </row>
    <row r="8" spans="2:3">
      <c r="B8" s="11"/>
    </row>
    <row r="9" spans="2:3">
      <c r="B9" s="11" t="s">
        <v>74</v>
      </c>
      <c r="C9" s="11" t="s">
        <v>29</v>
      </c>
    </row>
    <row r="10" spans="2:3">
      <c r="B10" s="11" t="s">
        <v>75</v>
      </c>
      <c r="C10" s="11" t="s">
        <v>28</v>
      </c>
    </row>
    <row r="11" spans="2:3">
      <c r="B11" s="11" t="s">
        <v>76</v>
      </c>
      <c r="C11" s="11" t="s">
        <v>27</v>
      </c>
    </row>
    <row r="12" spans="2:3">
      <c r="B12" s="11" t="s">
        <v>77</v>
      </c>
      <c r="C12" s="11" t="s">
        <v>26</v>
      </c>
    </row>
    <row r="13" spans="2:3">
      <c r="B13" s="11" t="s">
        <v>79</v>
      </c>
      <c r="C13" s="11" t="s">
        <v>25</v>
      </c>
    </row>
    <row r="14" spans="2:3">
      <c r="B14" s="11" t="s">
        <v>78</v>
      </c>
      <c r="C14" s="11" t="s">
        <v>30</v>
      </c>
    </row>
    <row r="15" spans="2:3">
      <c r="B15" s="11" t="s">
        <v>19</v>
      </c>
      <c r="C15" s="11" t="s">
        <v>31</v>
      </c>
    </row>
    <row r="16" spans="2:3">
      <c r="B16" s="11" t="s">
        <v>20</v>
      </c>
      <c r="C16" s="11" t="s">
        <v>32</v>
      </c>
    </row>
    <row r="17" spans="2:3">
      <c r="B17" s="11" t="s">
        <v>21</v>
      </c>
      <c r="C17" s="11" t="s">
        <v>33</v>
      </c>
    </row>
    <row r="18" spans="2:3">
      <c r="B18" s="11" t="s">
        <v>22</v>
      </c>
      <c r="C18" s="11" t="s">
        <v>34</v>
      </c>
    </row>
    <row r="19" spans="2:3">
      <c r="B19" s="11" t="s">
        <v>23</v>
      </c>
      <c r="C19" s="11" t="s">
        <v>35</v>
      </c>
    </row>
    <row r="20" spans="2:3">
      <c r="B20" s="11" t="s">
        <v>24</v>
      </c>
      <c r="C20" s="11" t="s">
        <v>36</v>
      </c>
    </row>
    <row r="21" spans="2:3">
      <c r="B21" s="11"/>
    </row>
    <row r="22" spans="2:3">
      <c r="B22" s="11"/>
    </row>
    <row r="23" spans="2:3">
      <c r="B23" s="11"/>
    </row>
    <row r="24" spans="2:3">
      <c r="B24" s="11"/>
    </row>
    <row r="25" spans="2:3">
      <c r="B25" s="11"/>
    </row>
    <row r="26" spans="2:3">
      <c r="B26" s="11"/>
    </row>
    <row r="27" spans="2:3">
      <c r="B27" s="11"/>
    </row>
    <row r="28" spans="2:3">
      <c r="B28" s="11"/>
    </row>
    <row r="29" spans="2:3">
      <c r="B29" s="11"/>
    </row>
    <row r="30" spans="2:3">
      <c r="B30" s="11"/>
    </row>
    <row r="31" spans="2:3">
      <c r="B31" s="11"/>
    </row>
    <row r="32" spans="2:3">
      <c r="B32" s="11"/>
    </row>
    <row r="33" spans="2:13">
      <c r="B33" s="11"/>
    </row>
    <row r="34" spans="2:13">
      <c r="B34" s="11"/>
    </row>
    <row r="35" spans="2:13">
      <c r="B35" s="11"/>
      <c r="M35" s="2"/>
    </row>
    <row r="36" spans="2:13">
      <c r="B36" s="11"/>
      <c r="M36" s="2"/>
    </row>
    <row r="37" spans="2:13">
      <c r="B37" s="11"/>
    </row>
    <row r="38" spans="2:13">
      <c r="B38" s="11"/>
    </row>
    <row r="39" spans="2:13">
      <c r="B39" s="6"/>
    </row>
    <row r="40" spans="2:13">
      <c r="B40">
        <v>1</v>
      </c>
      <c r="C40" t="str">
        <f t="shared" ref="C40:C103" si="0">CHAR(B40)</f>
        <v>_x0001_</v>
      </c>
    </row>
    <row r="41" spans="2:13">
      <c r="B41">
        <v>2</v>
      </c>
      <c r="C41" t="str">
        <f t="shared" si="0"/>
        <v>_x0002_</v>
      </c>
    </row>
    <row r="42" spans="2:13">
      <c r="B42">
        <v>3</v>
      </c>
      <c r="C42" t="str">
        <f t="shared" si="0"/>
        <v>_x0003_</v>
      </c>
    </row>
    <row r="43" spans="2:13">
      <c r="B43">
        <v>4</v>
      </c>
      <c r="C43" t="str">
        <f t="shared" si="0"/>
        <v>_x0004_</v>
      </c>
    </row>
    <row r="44" spans="2:13">
      <c r="B44">
        <v>5</v>
      </c>
      <c r="C44" t="str">
        <f t="shared" si="0"/>
        <v>_x0005_</v>
      </c>
    </row>
    <row r="45" spans="2:13">
      <c r="B45">
        <v>6</v>
      </c>
      <c r="C45" t="str">
        <f t="shared" si="0"/>
        <v>_x0006_</v>
      </c>
    </row>
    <row r="46" spans="2:13">
      <c r="B46">
        <v>7</v>
      </c>
      <c r="C46" t="str">
        <f t="shared" si="0"/>
        <v>_x0007_</v>
      </c>
    </row>
    <row r="47" spans="2:13">
      <c r="B47">
        <v>8</v>
      </c>
      <c r="C47" t="str">
        <f t="shared" si="0"/>
        <v>_x0008_</v>
      </c>
    </row>
    <row r="48" spans="2:13">
      <c r="B48">
        <v>9</v>
      </c>
      <c r="C48" t="str">
        <f t="shared" si="0"/>
        <v xml:space="preserve">	</v>
      </c>
    </row>
    <row r="49" spans="2:3">
      <c r="B49">
        <v>10</v>
      </c>
      <c r="C49" t="str">
        <f t="shared" si="0"/>
        <v xml:space="preserve">
</v>
      </c>
    </row>
    <row r="50" spans="2:3">
      <c r="B50">
        <v>11</v>
      </c>
      <c r="C50" t="str">
        <f t="shared" si="0"/>
        <v>_x000B_</v>
      </c>
    </row>
    <row r="51" spans="2:3">
      <c r="B51">
        <v>12</v>
      </c>
      <c r="C51" t="str">
        <f t="shared" si="0"/>
        <v>_x000C_</v>
      </c>
    </row>
    <row r="52" spans="2:3">
      <c r="B52">
        <v>13</v>
      </c>
      <c r="C52" t="str">
        <f t="shared" si="0"/>
        <v>_x000D_</v>
      </c>
    </row>
    <row r="53" spans="2:3">
      <c r="B53">
        <v>14</v>
      </c>
      <c r="C53" t="str">
        <f t="shared" si="0"/>
        <v>_x000E_</v>
      </c>
    </row>
    <row r="54" spans="2:3">
      <c r="B54">
        <v>15</v>
      </c>
      <c r="C54" t="str">
        <f t="shared" si="0"/>
        <v>_x000F_</v>
      </c>
    </row>
    <row r="55" spans="2:3">
      <c r="B55">
        <v>16</v>
      </c>
      <c r="C55" t="str">
        <f t="shared" si="0"/>
        <v>_x0010_</v>
      </c>
    </row>
    <row r="56" spans="2:3">
      <c r="B56">
        <v>17</v>
      </c>
      <c r="C56" t="str">
        <f t="shared" si="0"/>
        <v>_x0011_</v>
      </c>
    </row>
    <row r="57" spans="2:3">
      <c r="B57">
        <v>18</v>
      </c>
      <c r="C57" t="str">
        <f t="shared" si="0"/>
        <v>_x0012_</v>
      </c>
    </row>
    <row r="58" spans="2:3">
      <c r="B58">
        <v>19</v>
      </c>
      <c r="C58" t="str">
        <f t="shared" si="0"/>
        <v>_x0013_</v>
      </c>
    </row>
    <row r="59" spans="2:3">
      <c r="B59">
        <v>20</v>
      </c>
      <c r="C59" t="str">
        <f t="shared" si="0"/>
        <v>_x0014_</v>
      </c>
    </row>
    <row r="60" spans="2:3">
      <c r="B60">
        <v>21</v>
      </c>
      <c r="C60" t="str">
        <f t="shared" si="0"/>
        <v>_x0015_</v>
      </c>
    </row>
    <row r="61" spans="2:3">
      <c r="B61">
        <v>22</v>
      </c>
      <c r="C61" t="str">
        <f t="shared" si="0"/>
        <v>_x0016_</v>
      </c>
    </row>
    <row r="62" spans="2:3">
      <c r="B62">
        <v>23</v>
      </c>
      <c r="C62" t="str">
        <f t="shared" si="0"/>
        <v>_x0017_</v>
      </c>
    </row>
    <row r="63" spans="2:3">
      <c r="B63">
        <v>24</v>
      </c>
      <c r="C63" t="str">
        <f t="shared" si="0"/>
        <v>_x0018_</v>
      </c>
    </row>
    <row r="64" spans="2:3">
      <c r="B64">
        <v>25</v>
      </c>
      <c r="C64" t="str">
        <f t="shared" si="0"/>
        <v>_x0019_</v>
      </c>
    </row>
    <row r="65" spans="2:3">
      <c r="B65">
        <v>26</v>
      </c>
      <c r="C65" t="str">
        <f t="shared" si="0"/>
        <v>_x001A_</v>
      </c>
    </row>
    <row r="66" spans="2:3">
      <c r="B66">
        <v>27</v>
      </c>
      <c r="C66" t="str">
        <f t="shared" si="0"/>
        <v>_x001B_</v>
      </c>
    </row>
    <row r="67" spans="2:3">
      <c r="B67">
        <v>28</v>
      </c>
      <c r="C67" t="str">
        <f t="shared" si="0"/>
        <v>_x001C_</v>
      </c>
    </row>
    <row r="68" spans="2:3">
      <c r="B68">
        <v>29</v>
      </c>
      <c r="C68" t="str">
        <f t="shared" si="0"/>
        <v>_x001D_</v>
      </c>
    </row>
    <row r="69" spans="2:3">
      <c r="B69">
        <v>30</v>
      </c>
      <c r="C69" t="str">
        <f t="shared" si="0"/>
        <v>_x001E_</v>
      </c>
    </row>
    <row r="70" spans="2:3">
      <c r="B70">
        <v>31</v>
      </c>
      <c r="C70" t="str">
        <f t="shared" si="0"/>
        <v>_x001F_</v>
      </c>
    </row>
    <row r="71" spans="2:3">
      <c r="B71">
        <v>32</v>
      </c>
      <c r="C71" t="str">
        <f t="shared" si="0"/>
        <v xml:space="preserve"> </v>
      </c>
    </row>
    <row r="72" spans="2:3">
      <c r="B72">
        <v>33</v>
      </c>
      <c r="C72" t="str">
        <f t="shared" si="0"/>
        <v>!</v>
      </c>
    </row>
    <row r="73" spans="2:3">
      <c r="B73">
        <v>34</v>
      </c>
      <c r="C73" t="str">
        <f t="shared" si="0"/>
        <v>"</v>
      </c>
    </row>
    <row r="74" spans="2:3">
      <c r="B74">
        <v>35</v>
      </c>
      <c r="C74" t="str">
        <f t="shared" si="0"/>
        <v>#</v>
      </c>
    </row>
    <row r="75" spans="2:3">
      <c r="B75">
        <v>36</v>
      </c>
      <c r="C75" t="str">
        <f t="shared" si="0"/>
        <v>$</v>
      </c>
    </row>
    <row r="76" spans="2:3">
      <c r="B76">
        <v>37</v>
      </c>
      <c r="C76" t="str">
        <f t="shared" si="0"/>
        <v>%</v>
      </c>
    </row>
    <row r="77" spans="2:3">
      <c r="B77">
        <v>38</v>
      </c>
      <c r="C77" t="str">
        <f t="shared" si="0"/>
        <v>&amp;</v>
      </c>
    </row>
    <row r="78" spans="2:3">
      <c r="B78">
        <v>39</v>
      </c>
      <c r="C78" t="str">
        <f t="shared" si="0"/>
        <v>'</v>
      </c>
    </row>
    <row r="79" spans="2:3">
      <c r="B79">
        <v>40</v>
      </c>
      <c r="C79" t="str">
        <f t="shared" si="0"/>
        <v>(</v>
      </c>
    </row>
    <row r="80" spans="2:3">
      <c r="B80">
        <v>41</v>
      </c>
      <c r="C80" t="str">
        <f t="shared" si="0"/>
        <v>)</v>
      </c>
    </row>
    <row r="81" spans="2:3">
      <c r="B81">
        <v>42</v>
      </c>
      <c r="C81" t="str">
        <f t="shared" si="0"/>
        <v>*</v>
      </c>
    </row>
    <row r="82" spans="2:3">
      <c r="B82">
        <v>43</v>
      </c>
      <c r="C82" t="str">
        <f t="shared" si="0"/>
        <v>+</v>
      </c>
    </row>
    <row r="83" spans="2:3">
      <c r="B83">
        <v>44</v>
      </c>
      <c r="C83" t="str">
        <f t="shared" si="0"/>
        <v>,</v>
      </c>
    </row>
    <row r="84" spans="2:3">
      <c r="B84">
        <v>45</v>
      </c>
      <c r="C84" t="str">
        <f t="shared" si="0"/>
        <v>-</v>
      </c>
    </row>
    <row r="85" spans="2:3">
      <c r="B85">
        <v>46</v>
      </c>
      <c r="C85" t="str">
        <f t="shared" si="0"/>
        <v>.</v>
      </c>
    </row>
    <row r="86" spans="2:3">
      <c r="B86">
        <v>47</v>
      </c>
      <c r="C86" t="str">
        <f t="shared" si="0"/>
        <v>/</v>
      </c>
    </row>
    <row r="87" spans="2:3">
      <c r="B87">
        <v>48</v>
      </c>
      <c r="C87" t="str">
        <f t="shared" si="0"/>
        <v>0</v>
      </c>
    </row>
    <row r="88" spans="2:3">
      <c r="B88">
        <v>49</v>
      </c>
      <c r="C88" t="str">
        <f t="shared" si="0"/>
        <v>1</v>
      </c>
    </row>
    <row r="89" spans="2:3">
      <c r="B89">
        <v>50</v>
      </c>
      <c r="C89" t="str">
        <f t="shared" si="0"/>
        <v>2</v>
      </c>
    </row>
    <row r="90" spans="2:3">
      <c r="B90">
        <v>51</v>
      </c>
      <c r="C90" t="str">
        <f t="shared" si="0"/>
        <v>3</v>
      </c>
    </row>
    <row r="91" spans="2:3">
      <c r="B91">
        <v>52</v>
      </c>
      <c r="C91" t="str">
        <f t="shared" si="0"/>
        <v>4</v>
      </c>
    </row>
    <row r="92" spans="2:3">
      <c r="B92">
        <v>53</v>
      </c>
      <c r="C92" t="str">
        <f t="shared" si="0"/>
        <v>5</v>
      </c>
    </row>
    <row r="93" spans="2:3">
      <c r="B93">
        <v>54</v>
      </c>
      <c r="C93" t="str">
        <f t="shared" si="0"/>
        <v>6</v>
      </c>
    </row>
    <row r="94" spans="2:3">
      <c r="B94">
        <v>55</v>
      </c>
      <c r="C94" t="str">
        <f t="shared" si="0"/>
        <v>7</v>
      </c>
    </row>
    <row r="95" spans="2:3">
      <c r="B95">
        <v>56</v>
      </c>
      <c r="C95" t="str">
        <f t="shared" si="0"/>
        <v>8</v>
      </c>
    </row>
    <row r="96" spans="2:3">
      <c r="B96">
        <v>57</v>
      </c>
      <c r="C96" t="str">
        <f t="shared" si="0"/>
        <v>9</v>
      </c>
    </row>
    <row r="97" spans="2:3">
      <c r="B97">
        <v>58</v>
      </c>
      <c r="C97" t="str">
        <f t="shared" si="0"/>
        <v>:</v>
      </c>
    </row>
    <row r="98" spans="2:3">
      <c r="B98">
        <v>59</v>
      </c>
      <c r="C98" t="str">
        <f t="shared" si="0"/>
        <v>;</v>
      </c>
    </row>
    <row r="99" spans="2:3">
      <c r="B99">
        <v>60</v>
      </c>
      <c r="C99" t="str">
        <f t="shared" si="0"/>
        <v>&lt;</v>
      </c>
    </row>
    <row r="100" spans="2:3">
      <c r="B100">
        <v>61</v>
      </c>
      <c r="C100" t="str">
        <f t="shared" si="0"/>
        <v>=</v>
      </c>
    </row>
    <row r="101" spans="2:3">
      <c r="B101">
        <v>62</v>
      </c>
      <c r="C101" t="str">
        <f t="shared" si="0"/>
        <v>&gt;</v>
      </c>
    </row>
    <row r="102" spans="2:3">
      <c r="B102">
        <v>63</v>
      </c>
      <c r="C102" t="str">
        <f t="shared" si="0"/>
        <v>?</v>
      </c>
    </row>
    <row r="103" spans="2:3">
      <c r="B103">
        <v>64</v>
      </c>
      <c r="C103" t="str">
        <f t="shared" si="0"/>
        <v>@</v>
      </c>
    </row>
    <row r="104" spans="2:3">
      <c r="B104">
        <v>65</v>
      </c>
      <c r="C104" t="str">
        <f t="shared" ref="C104:C167" si="1">CHAR(B104)</f>
        <v>A</v>
      </c>
    </row>
    <row r="105" spans="2:3">
      <c r="B105">
        <v>66</v>
      </c>
      <c r="C105" t="str">
        <f t="shared" si="1"/>
        <v>B</v>
      </c>
    </row>
    <row r="106" spans="2:3">
      <c r="B106">
        <v>67</v>
      </c>
      <c r="C106" t="str">
        <f t="shared" si="1"/>
        <v>C</v>
      </c>
    </row>
    <row r="107" spans="2:3">
      <c r="B107">
        <v>68</v>
      </c>
      <c r="C107" t="str">
        <f t="shared" si="1"/>
        <v>D</v>
      </c>
    </row>
    <row r="108" spans="2:3">
      <c r="B108">
        <v>69</v>
      </c>
      <c r="C108" t="str">
        <f t="shared" si="1"/>
        <v>E</v>
      </c>
    </row>
    <row r="109" spans="2:3">
      <c r="B109">
        <v>70</v>
      </c>
      <c r="C109" t="str">
        <f t="shared" si="1"/>
        <v>F</v>
      </c>
    </row>
    <row r="110" spans="2:3">
      <c r="B110">
        <v>71</v>
      </c>
      <c r="C110" t="str">
        <f t="shared" si="1"/>
        <v>G</v>
      </c>
    </row>
    <row r="111" spans="2:3">
      <c r="B111">
        <v>72</v>
      </c>
      <c r="C111" t="str">
        <f t="shared" si="1"/>
        <v>H</v>
      </c>
    </row>
    <row r="112" spans="2:3">
      <c r="B112">
        <v>73</v>
      </c>
      <c r="C112" t="str">
        <f t="shared" si="1"/>
        <v>I</v>
      </c>
    </row>
    <row r="113" spans="2:3">
      <c r="B113">
        <v>74</v>
      </c>
      <c r="C113" t="str">
        <f t="shared" si="1"/>
        <v>J</v>
      </c>
    </row>
    <row r="114" spans="2:3">
      <c r="B114">
        <v>75</v>
      </c>
      <c r="C114" t="str">
        <f t="shared" si="1"/>
        <v>K</v>
      </c>
    </row>
    <row r="115" spans="2:3">
      <c r="B115">
        <v>76</v>
      </c>
      <c r="C115" t="str">
        <f t="shared" si="1"/>
        <v>L</v>
      </c>
    </row>
    <row r="116" spans="2:3">
      <c r="B116">
        <v>77</v>
      </c>
      <c r="C116" t="str">
        <f t="shared" si="1"/>
        <v>M</v>
      </c>
    </row>
    <row r="117" spans="2:3">
      <c r="B117">
        <v>78</v>
      </c>
      <c r="C117" t="str">
        <f t="shared" si="1"/>
        <v>N</v>
      </c>
    </row>
    <row r="118" spans="2:3">
      <c r="B118">
        <v>79</v>
      </c>
      <c r="C118" t="str">
        <f t="shared" si="1"/>
        <v>O</v>
      </c>
    </row>
    <row r="119" spans="2:3">
      <c r="B119">
        <v>80</v>
      </c>
      <c r="C119" t="str">
        <f t="shared" si="1"/>
        <v>P</v>
      </c>
    </row>
    <row r="120" spans="2:3">
      <c r="B120">
        <v>81</v>
      </c>
      <c r="C120" t="str">
        <f t="shared" si="1"/>
        <v>Q</v>
      </c>
    </row>
    <row r="121" spans="2:3">
      <c r="B121">
        <v>82</v>
      </c>
      <c r="C121" t="str">
        <f t="shared" si="1"/>
        <v>R</v>
      </c>
    </row>
    <row r="122" spans="2:3">
      <c r="B122">
        <v>83</v>
      </c>
      <c r="C122" t="str">
        <f t="shared" si="1"/>
        <v>S</v>
      </c>
    </row>
    <row r="123" spans="2:3">
      <c r="B123">
        <v>84</v>
      </c>
      <c r="C123" t="str">
        <f t="shared" si="1"/>
        <v>T</v>
      </c>
    </row>
    <row r="124" spans="2:3">
      <c r="B124">
        <v>85</v>
      </c>
      <c r="C124" t="str">
        <f t="shared" si="1"/>
        <v>U</v>
      </c>
    </row>
    <row r="125" spans="2:3">
      <c r="B125">
        <v>86</v>
      </c>
      <c r="C125" t="str">
        <f t="shared" si="1"/>
        <v>V</v>
      </c>
    </row>
    <row r="126" spans="2:3">
      <c r="B126">
        <v>87</v>
      </c>
      <c r="C126" t="str">
        <f t="shared" si="1"/>
        <v>W</v>
      </c>
    </row>
    <row r="127" spans="2:3">
      <c r="B127">
        <v>88</v>
      </c>
      <c r="C127" t="str">
        <f t="shared" si="1"/>
        <v>X</v>
      </c>
    </row>
    <row r="128" spans="2:3">
      <c r="B128">
        <v>89</v>
      </c>
      <c r="C128" t="str">
        <f t="shared" si="1"/>
        <v>Y</v>
      </c>
    </row>
    <row r="129" spans="2:3">
      <c r="B129">
        <v>90</v>
      </c>
      <c r="C129" t="str">
        <f t="shared" si="1"/>
        <v>Z</v>
      </c>
    </row>
    <row r="130" spans="2:3">
      <c r="B130">
        <v>91</v>
      </c>
      <c r="C130" t="str">
        <f t="shared" si="1"/>
        <v>[</v>
      </c>
    </row>
    <row r="131" spans="2:3">
      <c r="B131">
        <v>92</v>
      </c>
      <c r="C131" t="str">
        <f t="shared" si="1"/>
        <v>\</v>
      </c>
    </row>
    <row r="132" spans="2:3">
      <c r="B132">
        <v>93</v>
      </c>
      <c r="C132" t="str">
        <f t="shared" si="1"/>
        <v>]</v>
      </c>
    </row>
    <row r="133" spans="2:3">
      <c r="B133">
        <v>94</v>
      </c>
      <c r="C133" t="str">
        <f t="shared" si="1"/>
        <v>^</v>
      </c>
    </row>
    <row r="134" spans="2:3">
      <c r="B134">
        <v>95</v>
      </c>
      <c r="C134" t="str">
        <f t="shared" si="1"/>
        <v>_</v>
      </c>
    </row>
    <row r="135" spans="2:3">
      <c r="B135">
        <v>96</v>
      </c>
      <c r="C135" t="str">
        <f t="shared" si="1"/>
        <v>`</v>
      </c>
    </row>
    <row r="136" spans="2:3">
      <c r="B136">
        <v>97</v>
      </c>
      <c r="C136" t="str">
        <f t="shared" si="1"/>
        <v>a</v>
      </c>
    </row>
    <row r="137" spans="2:3">
      <c r="B137">
        <v>98</v>
      </c>
      <c r="C137" t="str">
        <f t="shared" si="1"/>
        <v>b</v>
      </c>
    </row>
    <row r="138" spans="2:3">
      <c r="B138">
        <v>99</v>
      </c>
      <c r="C138" t="str">
        <f t="shared" si="1"/>
        <v>c</v>
      </c>
    </row>
    <row r="139" spans="2:3">
      <c r="B139">
        <v>100</v>
      </c>
      <c r="C139" t="str">
        <f t="shared" si="1"/>
        <v>d</v>
      </c>
    </row>
    <row r="140" spans="2:3">
      <c r="B140">
        <v>101</v>
      </c>
      <c r="C140" t="str">
        <f t="shared" si="1"/>
        <v>e</v>
      </c>
    </row>
    <row r="141" spans="2:3">
      <c r="B141">
        <v>102</v>
      </c>
      <c r="C141" t="str">
        <f t="shared" si="1"/>
        <v>f</v>
      </c>
    </row>
    <row r="142" spans="2:3">
      <c r="B142">
        <v>103</v>
      </c>
      <c r="C142" t="str">
        <f t="shared" si="1"/>
        <v>g</v>
      </c>
    </row>
    <row r="143" spans="2:3">
      <c r="B143">
        <v>104</v>
      </c>
      <c r="C143" t="str">
        <f t="shared" si="1"/>
        <v>h</v>
      </c>
    </row>
    <row r="144" spans="2:3">
      <c r="B144">
        <v>105</v>
      </c>
      <c r="C144" t="str">
        <f t="shared" si="1"/>
        <v>i</v>
      </c>
    </row>
    <row r="145" spans="2:3">
      <c r="B145">
        <v>106</v>
      </c>
      <c r="C145" t="str">
        <f t="shared" si="1"/>
        <v>j</v>
      </c>
    </row>
    <row r="146" spans="2:3">
      <c r="B146">
        <v>107</v>
      </c>
      <c r="C146" t="str">
        <f t="shared" si="1"/>
        <v>k</v>
      </c>
    </row>
    <row r="147" spans="2:3">
      <c r="B147">
        <v>108</v>
      </c>
      <c r="C147" t="str">
        <f t="shared" si="1"/>
        <v>l</v>
      </c>
    </row>
    <row r="148" spans="2:3">
      <c r="B148">
        <v>109</v>
      </c>
      <c r="C148" t="str">
        <f t="shared" si="1"/>
        <v>m</v>
      </c>
    </row>
    <row r="149" spans="2:3">
      <c r="B149">
        <v>110</v>
      </c>
      <c r="C149" t="str">
        <f t="shared" si="1"/>
        <v>n</v>
      </c>
    </row>
    <row r="150" spans="2:3">
      <c r="B150">
        <v>111</v>
      </c>
      <c r="C150" t="str">
        <f t="shared" si="1"/>
        <v>o</v>
      </c>
    </row>
    <row r="151" spans="2:3">
      <c r="B151">
        <v>112</v>
      </c>
      <c r="C151" t="str">
        <f t="shared" si="1"/>
        <v>p</v>
      </c>
    </row>
    <row r="152" spans="2:3">
      <c r="B152">
        <v>113</v>
      </c>
      <c r="C152" t="str">
        <f t="shared" si="1"/>
        <v>q</v>
      </c>
    </row>
    <row r="153" spans="2:3">
      <c r="B153">
        <v>114</v>
      </c>
      <c r="C153" t="str">
        <f t="shared" si="1"/>
        <v>r</v>
      </c>
    </row>
    <row r="154" spans="2:3">
      <c r="B154">
        <v>115</v>
      </c>
      <c r="C154" t="str">
        <f t="shared" si="1"/>
        <v>s</v>
      </c>
    </row>
    <row r="155" spans="2:3">
      <c r="B155">
        <v>116</v>
      </c>
      <c r="C155" t="str">
        <f t="shared" si="1"/>
        <v>t</v>
      </c>
    </row>
    <row r="156" spans="2:3">
      <c r="B156">
        <v>117</v>
      </c>
      <c r="C156" t="str">
        <f t="shared" si="1"/>
        <v>u</v>
      </c>
    </row>
    <row r="157" spans="2:3">
      <c r="B157">
        <v>118</v>
      </c>
      <c r="C157" t="str">
        <f t="shared" si="1"/>
        <v>v</v>
      </c>
    </row>
    <row r="158" spans="2:3">
      <c r="B158">
        <v>119</v>
      </c>
      <c r="C158" t="str">
        <f t="shared" si="1"/>
        <v>w</v>
      </c>
    </row>
    <row r="159" spans="2:3">
      <c r="B159">
        <v>120</v>
      </c>
      <c r="C159" t="str">
        <f t="shared" si="1"/>
        <v>x</v>
      </c>
    </row>
    <row r="160" spans="2:3">
      <c r="B160">
        <v>121</v>
      </c>
      <c r="C160" t="str">
        <f t="shared" si="1"/>
        <v>y</v>
      </c>
    </row>
    <row r="161" spans="2:3">
      <c r="B161">
        <v>122</v>
      </c>
      <c r="C161" t="str">
        <f t="shared" si="1"/>
        <v>z</v>
      </c>
    </row>
    <row r="162" spans="2:3">
      <c r="B162">
        <v>123</v>
      </c>
      <c r="C162" t="str">
        <f t="shared" si="1"/>
        <v>{</v>
      </c>
    </row>
    <row r="163" spans="2:3">
      <c r="B163">
        <v>124</v>
      </c>
      <c r="C163" t="str">
        <f t="shared" si="1"/>
        <v>|</v>
      </c>
    </row>
    <row r="164" spans="2:3">
      <c r="B164">
        <v>125</v>
      </c>
      <c r="C164" t="str">
        <f t="shared" si="1"/>
        <v>}</v>
      </c>
    </row>
    <row r="165" spans="2:3">
      <c r="B165">
        <v>126</v>
      </c>
      <c r="C165" t="str">
        <f t="shared" si="1"/>
        <v>~</v>
      </c>
    </row>
    <row r="166" spans="2:3">
      <c r="B166">
        <v>127</v>
      </c>
      <c r="C166" t="str">
        <f t="shared" si="1"/>
        <v></v>
      </c>
    </row>
    <row r="167" spans="2:3">
      <c r="B167">
        <v>128</v>
      </c>
      <c r="C167" t="str">
        <f t="shared" si="1"/>
        <v>€</v>
      </c>
    </row>
    <row r="168" spans="2:3">
      <c r="B168">
        <v>129</v>
      </c>
      <c r="C168" t="str">
        <f t="shared" ref="C168:C231" si="2">CHAR(B168)</f>
        <v></v>
      </c>
    </row>
    <row r="169" spans="2:3">
      <c r="B169">
        <v>130</v>
      </c>
      <c r="C169" t="str">
        <f t="shared" si="2"/>
        <v>‚</v>
      </c>
    </row>
    <row r="170" spans="2:3">
      <c r="B170">
        <v>131</v>
      </c>
      <c r="C170" t="str">
        <f t="shared" si="2"/>
        <v>ƒ</v>
      </c>
    </row>
    <row r="171" spans="2:3">
      <c r="B171">
        <v>132</v>
      </c>
      <c r="C171" t="str">
        <f t="shared" si="2"/>
        <v>„</v>
      </c>
    </row>
    <row r="172" spans="2:3">
      <c r="B172">
        <v>133</v>
      </c>
      <c r="C172" t="str">
        <f t="shared" si="2"/>
        <v>…</v>
      </c>
    </row>
    <row r="173" spans="2:3">
      <c r="B173">
        <v>134</v>
      </c>
      <c r="C173" t="str">
        <f t="shared" si="2"/>
        <v>†</v>
      </c>
    </row>
    <row r="174" spans="2:3">
      <c r="B174">
        <v>135</v>
      </c>
      <c r="C174" t="str">
        <f t="shared" si="2"/>
        <v>‡</v>
      </c>
    </row>
    <row r="175" spans="2:3">
      <c r="B175">
        <v>136</v>
      </c>
      <c r="C175" t="str">
        <f t="shared" si="2"/>
        <v>ˆ</v>
      </c>
    </row>
    <row r="176" spans="2:3">
      <c r="B176">
        <v>137</v>
      </c>
      <c r="C176" t="str">
        <f t="shared" si="2"/>
        <v>‰</v>
      </c>
    </row>
    <row r="177" spans="2:3">
      <c r="B177">
        <v>138</v>
      </c>
      <c r="C177" t="str">
        <f t="shared" si="2"/>
        <v>Š</v>
      </c>
    </row>
    <row r="178" spans="2:3">
      <c r="B178">
        <v>139</v>
      </c>
      <c r="C178" t="str">
        <f t="shared" si="2"/>
        <v>‹</v>
      </c>
    </row>
    <row r="179" spans="2:3">
      <c r="B179">
        <v>140</v>
      </c>
      <c r="C179" t="str">
        <f t="shared" si="2"/>
        <v>Œ</v>
      </c>
    </row>
    <row r="180" spans="2:3">
      <c r="B180">
        <v>141</v>
      </c>
      <c r="C180" t="str">
        <f t="shared" si="2"/>
        <v></v>
      </c>
    </row>
    <row r="181" spans="2:3">
      <c r="B181">
        <v>142</v>
      </c>
      <c r="C181" t="str">
        <f t="shared" si="2"/>
        <v>Ž</v>
      </c>
    </row>
    <row r="182" spans="2:3">
      <c r="B182">
        <v>143</v>
      </c>
      <c r="C182" t="str">
        <f t="shared" si="2"/>
        <v></v>
      </c>
    </row>
    <row r="183" spans="2:3">
      <c r="B183">
        <v>144</v>
      </c>
      <c r="C183" t="str">
        <f t="shared" si="2"/>
        <v></v>
      </c>
    </row>
    <row r="184" spans="2:3">
      <c r="B184">
        <v>145</v>
      </c>
      <c r="C184" t="str">
        <f t="shared" si="2"/>
        <v>‘</v>
      </c>
    </row>
    <row r="185" spans="2:3">
      <c r="B185">
        <v>146</v>
      </c>
      <c r="C185" t="str">
        <f t="shared" si="2"/>
        <v>’</v>
      </c>
    </row>
    <row r="186" spans="2:3">
      <c r="B186">
        <v>147</v>
      </c>
      <c r="C186" t="str">
        <f t="shared" si="2"/>
        <v>“</v>
      </c>
    </row>
    <row r="187" spans="2:3">
      <c r="B187">
        <v>148</v>
      </c>
      <c r="C187" t="str">
        <f t="shared" si="2"/>
        <v>”</v>
      </c>
    </row>
    <row r="188" spans="2:3">
      <c r="B188">
        <v>149</v>
      </c>
      <c r="C188" t="str">
        <f t="shared" si="2"/>
        <v>•</v>
      </c>
    </row>
    <row r="189" spans="2:3">
      <c r="B189">
        <v>150</v>
      </c>
      <c r="C189" t="str">
        <f t="shared" si="2"/>
        <v>–</v>
      </c>
    </row>
    <row r="190" spans="2:3">
      <c r="B190">
        <v>151</v>
      </c>
      <c r="C190" t="str">
        <f t="shared" si="2"/>
        <v>—</v>
      </c>
    </row>
    <row r="191" spans="2:3">
      <c r="B191">
        <v>152</v>
      </c>
      <c r="C191" t="str">
        <f t="shared" si="2"/>
        <v>˜</v>
      </c>
    </row>
    <row r="192" spans="2:3">
      <c r="B192">
        <v>153</v>
      </c>
      <c r="C192" t="str">
        <f t="shared" si="2"/>
        <v>™</v>
      </c>
    </row>
    <row r="193" spans="2:3">
      <c r="B193">
        <v>154</v>
      </c>
      <c r="C193" t="str">
        <f t="shared" si="2"/>
        <v>š</v>
      </c>
    </row>
    <row r="194" spans="2:3">
      <c r="B194">
        <v>155</v>
      </c>
      <c r="C194" t="str">
        <f t="shared" si="2"/>
        <v>›</v>
      </c>
    </row>
    <row r="195" spans="2:3">
      <c r="B195">
        <v>156</v>
      </c>
      <c r="C195" t="str">
        <f t="shared" si="2"/>
        <v>œ</v>
      </c>
    </row>
    <row r="196" spans="2:3">
      <c r="B196">
        <v>157</v>
      </c>
      <c r="C196" t="str">
        <f t="shared" si="2"/>
        <v></v>
      </c>
    </row>
    <row r="197" spans="2:3">
      <c r="B197">
        <v>158</v>
      </c>
      <c r="C197" t="str">
        <f t="shared" si="2"/>
        <v>ž</v>
      </c>
    </row>
    <row r="198" spans="2:3">
      <c r="B198">
        <v>159</v>
      </c>
      <c r="C198" t="str">
        <f t="shared" si="2"/>
        <v>Ÿ</v>
      </c>
    </row>
    <row r="199" spans="2:3">
      <c r="B199">
        <v>160</v>
      </c>
      <c r="C199" t="str">
        <f t="shared" si="2"/>
        <v> </v>
      </c>
    </row>
    <row r="200" spans="2:3">
      <c r="B200">
        <v>161</v>
      </c>
      <c r="C200" t="str">
        <f t="shared" si="2"/>
        <v>¡</v>
      </c>
    </row>
    <row r="201" spans="2:3">
      <c r="B201">
        <v>162</v>
      </c>
      <c r="C201" t="str">
        <f t="shared" si="2"/>
        <v>¢</v>
      </c>
    </row>
    <row r="202" spans="2:3">
      <c r="B202">
        <v>163</v>
      </c>
      <c r="C202" t="str">
        <f t="shared" si="2"/>
        <v>£</v>
      </c>
    </row>
    <row r="203" spans="2:3">
      <c r="B203">
        <v>164</v>
      </c>
      <c r="C203" t="str">
        <f t="shared" si="2"/>
        <v>¤</v>
      </c>
    </row>
    <row r="204" spans="2:3">
      <c r="B204">
        <v>165</v>
      </c>
      <c r="C204" t="str">
        <f t="shared" si="2"/>
        <v>¥</v>
      </c>
    </row>
    <row r="205" spans="2:3">
      <c r="B205">
        <v>166</v>
      </c>
      <c r="C205" t="str">
        <f t="shared" si="2"/>
        <v>¦</v>
      </c>
    </row>
    <row r="206" spans="2:3">
      <c r="B206">
        <v>167</v>
      </c>
      <c r="C206" t="str">
        <f t="shared" si="2"/>
        <v>§</v>
      </c>
    </row>
    <row r="207" spans="2:3">
      <c r="B207">
        <v>168</v>
      </c>
      <c r="C207" t="str">
        <f t="shared" si="2"/>
        <v>¨</v>
      </c>
    </row>
    <row r="208" spans="2:3">
      <c r="B208">
        <v>169</v>
      </c>
      <c r="C208" t="str">
        <f t="shared" si="2"/>
        <v>©</v>
      </c>
    </row>
    <row r="209" spans="2:3">
      <c r="B209">
        <v>170</v>
      </c>
      <c r="C209" t="str">
        <f t="shared" si="2"/>
        <v>ª</v>
      </c>
    </row>
    <row r="210" spans="2:3">
      <c r="B210">
        <v>171</v>
      </c>
      <c r="C210" t="str">
        <f t="shared" si="2"/>
        <v>«</v>
      </c>
    </row>
    <row r="211" spans="2:3">
      <c r="B211">
        <v>172</v>
      </c>
      <c r="C211" t="str">
        <f t="shared" si="2"/>
        <v>¬</v>
      </c>
    </row>
    <row r="212" spans="2:3">
      <c r="B212">
        <v>173</v>
      </c>
      <c r="C212" t="str">
        <f t="shared" si="2"/>
        <v>­</v>
      </c>
    </row>
    <row r="213" spans="2:3">
      <c r="B213">
        <v>174</v>
      </c>
      <c r="C213" t="str">
        <f t="shared" si="2"/>
        <v>®</v>
      </c>
    </row>
    <row r="214" spans="2:3">
      <c r="B214">
        <v>175</v>
      </c>
      <c r="C214" t="str">
        <f t="shared" si="2"/>
        <v>¯</v>
      </c>
    </row>
    <row r="215" spans="2:3">
      <c r="B215">
        <v>176</v>
      </c>
      <c r="C215" t="str">
        <f t="shared" si="2"/>
        <v>°</v>
      </c>
    </row>
    <row r="216" spans="2:3">
      <c r="B216">
        <v>177</v>
      </c>
      <c r="C216" t="str">
        <f t="shared" si="2"/>
        <v>±</v>
      </c>
    </row>
    <row r="217" spans="2:3">
      <c r="B217">
        <v>178</v>
      </c>
      <c r="C217" t="str">
        <f t="shared" si="2"/>
        <v>²</v>
      </c>
    </row>
    <row r="218" spans="2:3">
      <c r="B218">
        <v>179</v>
      </c>
      <c r="C218" t="str">
        <f t="shared" si="2"/>
        <v>³</v>
      </c>
    </row>
    <row r="219" spans="2:3">
      <c r="B219">
        <v>180</v>
      </c>
      <c r="C219" t="str">
        <f t="shared" si="2"/>
        <v>´</v>
      </c>
    </row>
    <row r="220" spans="2:3">
      <c r="B220">
        <v>181</v>
      </c>
      <c r="C220" t="str">
        <f t="shared" si="2"/>
        <v>µ</v>
      </c>
    </row>
    <row r="221" spans="2:3">
      <c r="B221">
        <v>182</v>
      </c>
      <c r="C221" t="str">
        <f t="shared" si="2"/>
        <v>¶</v>
      </c>
    </row>
    <row r="222" spans="2:3">
      <c r="B222">
        <v>183</v>
      </c>
      <c r="C222" t="str">
        <f t="shared" si="2"/>
        <v>·</v>
      </c>
    </row>
    <row r="223" spans="2:3">
      <c r="B223">
        <v>184</v>
      </c>
      <c r="C223" t="str">
        <f t="shared" si="2"/>
        <v>¸</v>
      </c>
    </row>
    <row r="224" spans="2:3">
      <c r="B224">
        <v>185</v>
      </c>
      <c r="C224" t="str">
        <f t="shared" si="2"/>
        <v>¹</v>
      </c>
    </row>
    <row r="225" spans="2:3">
      <c r="B225">
        <v>186</v>
      </c>
      <c r="C225" t="str">
        <f t="shared" si="2"/>
        <v>º</v>
      </c>
    </row>
    <row r="226" spans="2:3">
      <c r="B226">
        <v>187</v>
      </c>
      <c r="C226" t="str">
        <f t="shared" si="2"/>
        <v>»</v>
      </c>
    </row>
    <row r="227" spans="2:3">
      <c r="B227">
        <v>188</v>
      </c>
      <c r="C227" t="str">
        <f t="shared" si="2"/>
        <v>¼</v>
      </c>
    </row>
    <row r="228" spans="2:3">
      <c r="B228">
        <v>189</v>
      </c>
      <c r="C228" t="str">
        <f t="shared" si="2"/>
        <v>½</v>
      </c>
    </row>
    <row r="229" spans="2:3">
      <c r="B229">
        <v>190</v>
      </c>
      <c r="C229" t="str">
        <f t="shared" si="2"/>
        <v>¾</v>
      </c>
    </row>
    <row r="230" spans="2:3">
      <c r="B230">
        <v>191</v>
      </c>
      <c r="C230" t="str">
        <f t="shared" si="2"/>
        <v>¿</v>
      </c>
    </row>
    <row r="231" spans="2:3">
      <c r="B231">
        <v>192</v>
      </c>
      <c r="C231" t="str">
        <f t="shared" si="2"/>
        <v>À</v>
      </c>
    </row>
    <row r="232" spans="2:3">
      <c r="B232">
        <v>193</v>
      </c>
      <c r="C232" t="str">
        <f t="shared" ref="C232:C294" si="3">CHAR(B232)</f>
        <v>Á</v>
      </c>
    </row>
    <row r="233" spans="2:3">
      <c r="B233">
        <v>194</v>
      </c>
      <c r="C233" t="str">
        <f t="shared" si="3"/>
        <v>Â</v>
      </c>
    </row>
    <row r="234" spans="2:3">
      <c r="B234">
        <v>195</v>
      </c>
      <c r="C234" t="str">
        <f t="shared" si="3"/>
        <v>Ã</v>
      </c>
    </row>
    <row r="235" spans="2:3">
      <c r="B235">
        <v>196</v>
      </c>
      <c r="C235" t="str">
        <f t="shared" si="3"/>
        <v>Ä</v>
      </c>
    </row>
    <row r="236" spans="2:3">
      <c r="B236">
        <v>197</v>
      </c>
      <c r="C236" t="str">
        <f t="shared" si="3"/>
        <v>Å</v>
      </c>
    </row>
    <row r="237" spans="2:3">
      <c r="B237">
        <v>198</v>
      </c>
      <c r="C237" t="str">
        <f t="shared" si="3"/>
        <v>Æ</v>
      </c>
    </row>
    <row r="238" spans="2:3">
      <c r="B238">
        <v>199</v>
      </c>
      <c r="C238" t="str">
        <f t="shared" si="3"/>
        <v>Ç</v>
      </c>
    </row>
    <row r="239" spans="2:3">
      <c r="B239">
        <v>200</v>
      </c>
      <c r="C239" t="str">
        <f t="shared" si="3"/>
        <v>È</v>
      </c>
    </row>
    <row r="240" spans="2:3">
      <c r="B240">
        <v>201</v>
      </c>
      <c r="C240" t="str">
        <f t="shared" si="3"/>
        <v>É</v>
      </c>
    </row>
    <row r="241" spans="2:3">
      <c r="B241">
        <v>202</v>
      </c>
      <c r="C241" t="str">
        <f t="shared" si="3"/>
        <v>Ê</v>
      </c>
    </row>
    <row r="242" spans="2:3">
      <c r="B242">
        <v>203</v>
      </c>
      <c r="C242" t="str">
        <f t="shared" si="3"/>
        <v>Ë</v>
      </c>
    </row>
    <row r="243" spans="2:3">
      <c r="B243">
        <v>204</v>
      </c>
      <c r="C243" t="str">
        <f t="shared" si="3"/>
        <v>Ì</v>
      </c>
    </row>
    <row r="244" spans="2:3">
      <c r="B244">
        <v>205</v>
      </c>
      <c r="C244" t="str">
        <f t="shared" si="3"/>
        <v>Í</v>
      </c>
    </row>
    <row r="245" spans="2:3">
      <c r="B245">
        <v>206</v>
      </c>
      <c r="C245" t="str">
        <f t="shared" si="3"/>
        <v>Î</v>
      </c>
    </row>
    <row r="246" spans="2:3">
      <c r="B246">
        <v>207</v>
      </c>
      <c r="C246" t="str">
        <f t="shared" si="3"/>
        <v>Ï</v>
      </c>
    </row>
    <row r="247" spans="2:3">
      <c r="B247">
        <v>208</v>
      </c>
      <c r="C247" t="str">
        <f t="shared" si="3"/>
        <v>Ð</v>
      </c>
    </row>
    <row r="248" spans="2:3">
      <c r="B248">
        <v>209</v>
      </c>
      <c r="C248" t="str">
        <f t="shared" si="3"/>
        <v>Ñ</v>
      </c>
    </row>
    <row r="249" spans="2:3">
      <c r="B249">
        <v>210</v>
      </c>
      <c r="C249" t="str">
        <f t="shared" si="3"/>
        <v>Ò</v>
      </c>
    </row>
    <row r="250" spans="2:3">
      <c r="B250">
        <v>211</v>
      </c>
      <c r="C250" t="str">
        <f t="shared" si="3"/>
        <v>Ó</v>
      </c>
    </row>
    <row r="251" spans="2:3">
      <c r="B251">
        <v>212</v>
      </c>
      <c r="C251" t="str">
        <f t="shared" si="3"/>
        <v>Ô</v>
      </c>
    </row>
    <row r="252" spans="2:3">
      <c r="B252">
        <v>213</v>
      </c>
      <c r="C252" t="str">
        <f t="shared" si="3"/>
        <v>Õ</v>
      </c>
    </row>
    <row r="253" spans="2:3">
      <c r="B253">
        <v>214</v>
      </c>
      <c r="C253" t="str">
        <f t="shared" si="3"/>
        <v>Ö</v>
      </c>
    </row>
    <row r="254" spans="2:3">
      <c r="B254">
        <v>215</v>
      </c>
      <c r="C254" t="str">
        <f t="shared" si="3"/>
        <v>×</v>
      </c>
    </row>
    <row r="255" spans="2:3">
      <c r="B255">
        <v>216</v>
      </c>
      <c r="C255" t="str">
        <f t="shared" si="3"/>
        <v>Ø</v>
      </c>
    </row>
    <row r="256" spans="2:3">
      <c r="B256">
        <v>217</v>
      </c>
      <c r="C256" t="str">
        <f t="shared" si="3"/>
        <v>Ù</v>
      </c>
    </row>
    <row r="257" spans="2:3">
      <c r="B257">
        <v>218</v>
      </c>
      <c r="C257" t="str">
        <f t="shared" si="3"/>
        <v>Ú</v>
      </c>
    </row>
    <row r="258" spans="2:3">
      <c r="B258">
        <v>219</v>
      </c>
      <c r="C258" t="str">
        <f t="shared" si="3"/>
        <v>Û</v>
      </c>
    </row>
    <row r="259" spans="2:3">
      <c r="B259">
        <v>220</v>
      </c>
      <c r="C259" t="str">
        <f t="shared" si="3"/>
        <v>Ü</v>
      </c>
    </row>
    <row r="260" spans="2:3">
      <c r="B260">
        <v>221</v>
      </c>
      <c r="C260" t="str">
        <f t="shared" si="3"/>
        <v>Ý</v>
      </c>
    </row>
    <row r="261" spans="2:3">
      <c r="B261">
        <v>222</v>
      </c>
      <c r="C261" t="str">
        <f t="shared" si="3"/>
        <v>Þ</v>
      </c>
    </row>
    <row r="262" spans="2:3">
      <c r="B262">
        <v>223</v>
      </c>
      <c r="C262" t="str">
        <f t="shared" si="3"/>
        <v>ß</v>
      </c>
    </row>
    <row r="263" spans="2:3">
      <c r="B263">
        <v>224</v>
      </c>
      <c r="C263" t="str">
        <f t="shared" si="3"/>
        <v>à</v>
      </c>
    </row>
    <row r="264" spans="2:3">
      <c r="B264">
        <v>225</v>
      </c>
      <c r="C264" t="str">
        <f t="shared" si="3"/>
        <v>á</v>
      </c>
    </row>
    <row r="265" spans="2:3">
      <c r="B265">
        <v>226</v>
      </c>
      <c r="C265" t="str">
        <f t="shared" si="3"/>
        <v>â</v>
      </c>
    </row>
    <row r="266" spans="2:3">
      <c r="B266">
        <v>227</v>
      </c>
      <c r="C266" t="str">
        <f t="shared" si="3"/>
        <v>ã</v>
      </c>
    </row>
    <row r="267" spans="2:3">
      <c r="B267">
        <v>228</v>
      </c>
      <c r="C267" t="str">
        <f t="shared" si="3"/>
        <v>ä</v>
      </c>
    </row>
    <row r="268" spans="2:3">
      <c r="B268">
        <v>229</v>
      </c>
      <c r="C268" t="str">
        <f t="shared" si="3"/>
        <v>å</v>
      </c>
    </row>
    <row r="269" spans="2:3">
      <c r="B269">
        <v>230</v>
      </c>
      <c r="C269" t="str">
        <f t="shared" si="3"/>
        <v>æ</v>
      </c>
    </row>
    <row r="270" spans="2:3">
      <c r="B270">
        <v>231</v>
      </c>
      <c r="C270" t="str">
        <f t="shared" si="3"/>
        <v>ç</v>
      </c>
    </row>
    <row r="271" spans="2:3">
      <c r="B271">
        <v>232</v>
      </c>
      <c r="C271" t="str">
        <f t="shared" si="3"/>
        <v>è</v>
      </c>
    </row>
    <row r="272" spans="2:3">
      <c r="B272">
        <v>233</v>
      </c>
      <c r="C272" t="str">
        <f t="shared" si="3"/>
        <v>é</v>
      </c>
    </row>
    <row r="273" spans="2:3">
      <c r="B273">
        <v>234</v>
      </c>
      <c r="C273" t="str">
        <f t="shared" si="3"/>
        <v>ê</v>
      </c>
    </row>
    <row r="274" spans="2:3">
      <c r="B274">
        <v>235</v>
      </c>
      <c r="C274" t="str">
        <f t="shared" si="3"/>
        <v>ë</v>
      </c>
    </row>
    <row r="275" spans="2:3">
      <c r="B275">
        <v>236</v>
      </c>
      <c r="C275" t="str">
        <f t="shared" si="3"/>
        <v>ì</v>
      </c>
    </row>
    <row r="276" spans="2:3">
      <c r="B276">
        <v>237</v>
      </c>
      <c r="C276" t="str">
        <f t="shared" si="3"/>
        <v>í</v>
      </c>
    </row>
    <row r="277" spans="2:3">
      <c r="B277">
        <v>238</v>
      </c>
      <c r="C277" t="str">
        <f t="shared" si="3"/>
        <v>î</v>
      </c>
    </row>
    <row r="278" spans="2:3">
      <c r="B278">
        <v>239</v>
      </c>
      <c r="C278" t="str">
        <f t="shared" si="3"/>
        <v>ï</v>
      </c>
    </row>
    <row r="279" spans="2:3">
      <c r="B279">
        <v>240</v>
      </c>
      <c r="C279" t="str">
        <f t="shared" si="3"/>
        <v>ð</v>
      </c>
    </row>
    <row r="280" spans="2:3">
      <c r="B280">
        <v>241</v>
      </c>
      <c r="C280" t="str">
        <f t="shared" si="3"/>
        <v>ñ</v>
      </c>
    </row>
    <row r="281" spans="2:3">
      <c r="B281">
        <v>242</v>
      </c>
      <c r="C281" t="str">
        <f t="shared" si="3"/>
        <v>ò</v>
      </c>
    </row>
    <row r="282" spans="2:3">
      <c r="B282">
        <v>243</v>
      </c>
      <c r="C282" t="str">
        <f t="shared" si="3"/>
        <v>ó</v>
      </c>
    </row>
    <row r="283" spans="2:3">
      <c r="B283">
        <v>244</v>
      </c>
      <c r="C283" t="str">
        <f t="shared" si="3"/>
        <v>ô</v>
      </c>
    </row>
    <row r="284" spans="2:3">
      <c r="B284">
        <v>245</v>
      </c>
      <c r="C284" t="str">
        <f t="shared" si="3"/>
        <v>õ</v>
      </c>
    </row>
    <row r="285" spans="2:3">
      <c r="B285">
        <v>246</v>
      </c>
      <c r="C285" t="str">
        <f t="shared" si="3"/>
        <v>ö</v>
      </c>
    </row>
    <row r="286" spans="2:3">
      <c r="B286">
        <v>247</v>
      </c>
      <c r="C286" t="str">
        <f t="shared" si="3"/>
        <v>÷</v>
      </c>
    </row>
    <row r="287" spans="2:3">
      <c r="B287">
        <v>248</v>
      </c>
      <c r="C287" t="str">
        <f t="shared" si="3"/>
        <v>ø</v>
      </c>
    </row>
    <row r="288" spans="2:3">
      <c r="B288">
        <v>249</v>
      </c>
      <c r="C288" t="str">
        <f t="shared" si="3"/>
        <v>ù</v>
      </c>
    </row>
    <row r="289" spans="2:3">
      <c r="B289">
        <v>250</v>
      </c>
      <c r="C289" t="str">
        <f t="shared" si="3"/>
        <v>ú</v>
      </c>
    </row>
    <row r="290" spans="2:3">
      <c r="B290">
        <v>251</v>
      </c>
      <c r="C290" t="str">
        <f t="shared" si="3"/>
        <v>û</v>
      </c>
    </row>
    <row r="291" spans="2:3">
      <c r="B291">
        <v>252</v>
      </c>
      <c r="C291" t="str">
        <f t="shared" si="3"/>
        <v>ü</v>
      </c>
    </row>
    <row r="292" spans="2:3">
      <c r="B292">
        <v>253</v>
      </c>
      <c r="C292" t="str">
        <f t="shared" si="3"/>
        <v>ý</v>
      </c>
    </row>
    <row r="293" spans="2:3">
      <c r="B293">
        <v>254</v>
      </c>
      <c r="C293" t="str">
        <f t="shared" si="3"/>
        <v>þ</v>
      </c>
    </row>
    <row r="294" spans="2:3">
      <c r="B294">
        <v>255</v>
      </c>
      <c r="C294" t="str">
        <f t="shared" si="3"/>
        <v>ÿ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22"/>
  </sheetPr>
  <dimension ref="A1:AK452"/>
  <sheetViews>
    <sheetView zoomScale="85" zoomScaleNormal="70" workbookViewId="0">
      <pane xSplit="1" topLeftCell="B1" activePane="topRight" state="frozen"/>
      <selection pane="topRight" activeCell="B5" sqref="B5"/>
    </sheetView>
  </sheetViews>
  <sheetFormatPr defaultRowHeight="12.75"/>
  <cols>
    <col min="1" max="1" width="35.42578125" style="59" customWidth="1"/>
    <col min="2" max="21" width="10.7109375" style="59" customWidth="1"/>
    <col min="22" max="16384" width="9.140625" style="59"/>
  </cols>
  <sheetData>
    <row r="1" spans="1:37">
      <c r="A1" s="58" t="s">
        <v>72</v>
      </c>
      <c r="B1" s="58" t="s">
        <v>73</v>
      </c>
      <c r="K1" s="58" t="s">
        <v>69</v>
      </c>
      <c r="T1" s="58" t="s">
        <v>70</v>
      </c>
      <c r="AC1" s="58" t="s">
        <v>71</v>
      </c>
      <c r="AF1" s="58"/>
    </row>
    <row r="2" spans="1:37">
      <c r="B2" s="58" t="s">
        <v>81</v>
      </c>
      <c r="C2" s="58" t="s">
        <v>14</v>
      </c>
      <c r="D2" s="59" t="s">
        <v>163</v>
      </c>
      <c r="E2" s="59" t="s">
        <v>165</v>
      </c>
      <c r="F2" s="58" t="s">
        <v>164</v>
      </c>
      <c r="G2" s="58" t="s">
        <v>82</v>
      </c>
      <c r="H2" s="59" t="s">
        <v>91</v>
      </c>
      <c r="I2" s="58" t="s">
        <v>83</v>
      </c>
      <c r="J2" s="58" t="s">
        <v>84</v>
      </c>
      <c r="K2" s="58" t="s">
        <v>81</v>
      </c>
      <c r="L2" s="58" t="s">
        <v>14</v>
      </c>
      <c r="M2" s="59" t="s">
        <v>163</v>
      </c>
      <c r="N2" s="59" t="s">
        <v>165</v>
      </c>
      <c r="O2" s="58" t="s">
        <v>164</v>
      </c>
      <c r="P2" s="58" t="s">
        <v>82</v>
      </c>
      <c r="Q2" s="59" t="s">
        <v>91</v>
      </c>
      <c r="R2" s="58" t="s">
        <v>83</v>
      </c>
      <c r="S2" s="58" t="s">
        <v>84</v>
      </c>
      <c r="T2" s="58" t="s">
        <v>81</v>
      </c>
      <c r="U2" s="58" t="s">
        <v>14</v>
      </c>
      <c r="V2" s="59" t="s">
        <v>163</v>
      </c>
      <c r="W2" s="59" t="s">
        <v>165</v>
      </c>
      <c r="X2" s="58" t="s">
        <v>164</v>
      </c>
      <c r="Y2" s="58" t="s">
        <v>82</v>
      </c>
      <c r="Z2" s="59" t="s">
        <v>91</v>
      </c>
      <c r="AA2" s="58" t="s">
        <v>83</v>
      </c>
      <c r="AB2" s="58" t="s">
        <v>84</v>
      </c>
      <c r="AC2" s="58" t="s">
        <v>81</v>
      </c>
      <c r="AD2" s="58" t="s">
        <v>14</v>
      </c>
      <c r="AE2" s="59" t="s">
        <v>163</v>
      </c>
      <c r="AF2" s="59" t="s">
        <v>165</v>
      </c>
      <c r="AG2" s="58" t="s">
        <v>164</v>
      </c>
      <c r="AH2" s="58" t="s">
        <v>82</v>
      </c>
      <c r="AI2" s="59" t="s">
        <v>91</v>
      </c>
      <c r="AJ2" s="58" t="s">
        <v>83</v>
      </c>
      <c r="AK2" s="58" t="s">
        <v>84</v>
      </c>
    </row>
    <row r="3" spans="1:37">
      <c r="A3" s="59" t="s">
        <v>8</v>
      </c>
      <c r="B3" s="101">
        <f>[3]Main!B5</f>
        <v>75</v>
      </c>
      <c r="C3" s="101">
        <f>[3]Main!C5</f>
        <v>18</v>
      </c>
      <c r="D3" s="101">
        <f>[3]Main!D5</f>
        <v>2</v>
      </c>
      <c r="E3" s="101">
        <f>[3]Main!E5</f>
        <v>9</v>
      </c>
      <c r="F3" s="101">
        <f>[3]Main!F5</f>
        <v>29</v>
      </c>
      <c r="G3" s="101">
        <f>[3]Main!G5</f>
        <v>17</v>
      </c>
      <c r="H3" s="101">
        <f>[3]Main!H5</f>
        <v>0</v>
      </c>
      <c r="I3" s="101">
        <f>[3]Main!I5</f>
        <v>0</v>
      </c>
      <c r="J3" s="101">
        <f>[3]Main!J5</f>
        <v>0</v>
      </c>
      <c r="K3" s="150">
        <f>[4]Main!B5</f>
        <v>20</v>
      </c>
      <c r="L3" s="150">
        <f>[4]Main!C5</f>
        <v>1</v>
      </c>
      <c r="M3" s="150">
        <f>[4]Main!D5</f>
        <v>1</v>
      </c>
      <c r="N3" s="150">
        <f>[4]Main!E5</f>
        <v>6</v>
      </c>
      <c r="O3" s="150">
        <f>[4]Main!F5</f>
        <v>8</v>
      </c>
      <c r="P3" s="150">
        <f>[4]Main!G5</f>
        <v>4</v>
      </c>
      <c r="Q3" s="150">
        <f>[4]Main!H5</f>
        <v>0</v>
      </c>
      <c r="R3" s="150">
        <f>[4]Main!I5</f>
        <v>0</v>
      </c>
      <c r="S3" s="150">
        <f>[4]Main!J5</f>
        <v>0</v>
      </c>
      <c r="T3" s="150">
        <f>[5]Main!B5</f>
        <v>32</v>
      </c>
      <c r="U3" s="150">
        <f>[5]Main!C5</f>
        <v>8</v>
      </c>
      <c r="V3" s="150">
        <f>[5]Main!D5</f>
        <v>1</v>
      </c>
      <c r="W3" s="150">
        <f>[5]Main!E5</f>
        <v>3</v>
      </c>
      <c r="X3" s="150">
        <f>[5]Main!F5</f>
        <v>11</v>
      </c>
      <c r="Y3" s="150">
        <f>[5]Main!G5</f>
        <v>9</v>
      </c>
      <c r="Z3" s="150">
        <f>[5]Main!H5</f>
        <v>0</v>
      </c>
      <c r="AA3" s="150">
        <f>[5]Main!I5</f>
        <v>0</v>
      </c>
      <c r="AB3" s="150">
        <f>[5]Main!J5</f>
        <v>0</v>
      </c>
      <c r="AC3" s="150">
        <f>[6]Main!B5</f>
        <v>23</v>
      </c>
      <c r="AD3" s="150">
        <f>[6]Main!C5</f>
        <v>9</v>
      </c>
      <c r="AE3" s="150">
        <f>[6]Main!D5</f>
        <v>0</v>
      </c>
      <c r="AF3" s="150">
        <f>[6]Main!E5</f>
        <v>0</v>
      </c>
      <c r="AG3" s="150">
        <f>[6]Main!F5</f>
        <v>10</v>
      </c>
      <c r="AH3" s="150">
        <f>[6]Main!G5</f>
        <v>4</v>
      </c>
      <c r="AI3" s="150">
        <f>[6]Main!H5</f>
        <v>0</v>
      </c>
      <c r="AJ3" s="150">
        <f>[6]Main!I5</f>
        <v>0</v>
      </c>
      <c r="AK3" s="150">
        <f>[6]Main!J5</f>
        <v>0</v>
      </c>
    </row>
    <row r="4" spans="1:37">
      <c r="A4" s="59" t="s">
        <v>9</v>
      </c>
      <c r="B4" s="101">
        <f>[3]Main!B6</f>
        <v>2</v>
      </c>
      <c r="C4" s="101">
        <f>[3]Main!C6</f>
        <v>2</v>
      </c>
      <c r="D4" s="101">
        <f>[3]Main!D6</f>
        <v>0</v>
      </c>
      <c r="E4" s="101">
        <f>[3]Main!E6</f>
        <v>0</v>
      </c>
      <c r="F4" s="101">
        <f>[3]Main!F6</f>
        <v>0</v>
      </c>
      <c r="G4" s="101">
        <f>[3]Main!G6</f>
        <v>0</v>
      </c>
      <c r="H4" s="101">
        <f>[3]Main!H6</f>
        <v>0</v>
      </c>
      <c r="I4" s="101">
        <f>[3]Main!I6</f>
        <v>0</v>
      </c>
      <c r="J4" s="101">
        <f>[3]Main!J6</f>
        <v>0</v>
      </c>
      <c r="K4" s="150">
        <f>[4]Main!B6</f>
        <v>1</v>
      </c>
      <c r="L4" s="150">
        <f>[4]Main!C6</f>
        <v>1</v>
      </c>
      <c r="M4" s="150">
        <f>[4]Main!D6</f>
        <v>0</v>
      </c>
      <c r="N4" s="150">
        <f>[4]Main!E6</f>
        <v>0</v>
      </c>
      <c r="O4" s="150">
        <f>[4]Main!F6</f>
        <v>0</v>
      </c>
      <c r="P4" s="150">
        <f>[4]Main!G6</f>
        <v>0</v>
      </c>
      <c r="Q4" s="150">
        <f>[4]Main!H6</f>
        <v>0</v>
      </c>
      <c r="R4" s="150">
        <f>[4]Main!I6</f>
        <v>0</v>
      </c>
      <c r="S4" s="150">
        <f>[4]Main!J6</f>
        <v>0</v>
      </c>
      <c r="T4" s="150">
        <f>[5]Main!B6</f>
        <v>0</v>
      </c>
      <c r="U4" s="150">
        <f>[5]Main!C6</f>
        <v>0</v>
      </c>
      <c r="V4" s="150">
        <f>[5]Main!D6</f>
        <v>0</v>
      </c>
      <c r="W4" s="150">
        <f>[5]Main!E6</f>
        <v>0</v>
      </c>
      <c r="X4" s="150">
        <f>[5]Main!F6</f>
        <v>0</v>
      </c>
      <c r="Y4" s="150">
        <f>[5]Main!G6</f>
        <v>0</v>
      </c>
      <c r="Z4" s="150">
        <f>[5]Main!H6</f>
        <v>0</v>
      </c>
      <c r="AA4" s="150">
        <f>[5]Main!I6</f>
        <v>0</v>
      </c>
      <c r="AB4" s="150">
        <f>[5]Main!J6</f>
        <v>0</v>
      </c>
      <c r="AC4" s="150">
        <f>[6]Main!B6</f>
        <v>1</v>
      </c>
      <c r="AD4" s="150">
        <f>[6]Main!C6</f>
        <v>1</v>
      </c>
      <c r="AE4" s="150">
        <f>[6]Main!D6</f>
        <v>0</v>
      </c>
      <c r="AF4" s="150">
        <f>[6]Main!E6</f>
        <v>0</v>
      </c>
      <c r="AG4" s="150">
        <f>[6]Main!F6</f>
        <v>0</v>
      </c>
      <c r="AH4" s="150">
        <f>[6]Main!G6</f>
        <v>0</v>
      </c>
      <c r="AI4" s="150">
        <f>[6]Main!H6</f>
        <v>0</v>
      </c>
      <c r="AJ4" s="150">
        <f>[6]Main!I6</f>
        <v>0</v>
      </c>
      <c r="AK4" s="150">
        <f>[6]Main!J6</f>
        <v>0</v>
      </c>
    </row>
    <row r="5" spans="1:37">
      <c r="A5" s="59" t="s">
        <v>10</v>
      </c>
      <c r="B5" s="101">
        <f>[3]Main!B7</f>
        <v>32</v>
      </c>
      <c r="C5" s="101">
        <f>[3]Main!C7</f>
        <v>12</v>
      </c>
      <c r="D5" s="101">
        <f>[3]Main!D7</f>
        <v>0</v>
      </c>
      <c r="E5" s="101">
        <f>[3]Main!E7</f>
        <v>0</v>
      </c>
      <c r="F5" s="101">
        <f>[3]Main!F7</f>
        <v>14</v>
      </c>
      <c r="G5" s="101">
        <f>[3]Main!G7</f>
        <v>6</v>
      </c>
      <c r="H5" s="101">
        <f>[3]Main!H7</f>
        <v>0</v>
      </c>
      <c r="I5" s="101">
        <f>[3]Main!I7</f>
        <v>0</v>
      </c>
      <c r="J5" s="101">
        <f>[3]Main!J7</f>
        <v>0</v>
      </c>
      <c r="K5" s="150">
        <f>[4]Main!B7</f>
        <v>11</v>
      </c>
      <c r="L5" s="150">
        <f>[4]Main!C7</f>
        <v>4</v>
      </c>
      <c r="M5" s="150">
        <f>[4]Main!D7</f>
        <v>0</v>
      </c>
      <c r="N5" s="150">
        <f>[4]Main!E7</f>
        <v>0</v>
      </c>
      <c r="O5" s="150">
        <f>[4]Main!F7</f>
        <v>6</v>
      </c>
      <c r="P5" s="150">
        <f>[4]Main!G7</f>
        <v>1</v>
      </c>
      <c r="Q5" s="150">
        <f>[4]Main!H7</f>
        <v>0</v>
      </c>
      <c r="R5" s="150">
        <f>[4]Main!I7</f>
        <v>0</v>
      </c>
      <c r="S5" s="150">
        <f>[4]Main!J7</f>
        <v>0</v>
      </c>
      <c r="T5" s="150">
        <f>[5]Main!B7</f>
        <v>10</v>
      </c>
      <c r="U5" s="150">
        <f>[5]Main!C7</f>
        <v>4</v>
      </c>
      <c r="V5" s="150">
        <f>[5]Main!D7</f>
        <v>0</v>
      </c>
      <c r="W5" s="150">
        <f>[5]Main!E7</f>
        <v>0</v>
      </c>
      <c r="X5" s="150">
        <f>[5]Main!F7</f>
        <v>5</v>
      </c>
      <c r="Y5" s="150">
        <f>[5]Main!G7</f>
        <v>1</v>
      </c>
      <c r="Z5" s="150">
        <f>[5]Main!H7</f>
        <v>0</v>
      </c>
      <c r="AA5" s="150">
        <f>[5]Main!I7</f>
        <v>0</v>
      </c>
      <c r="AB5" s="150">
        <f>[5]Main!J7</f>
        <v>0</v>
      </c>
      <c r="AC5" s="150">
        <f>[6]Main!B7</f>
        <v>11</v>
      </c>
      <c r="AD5" s="150">
        <f>[6]Main!C7</f>
        <v>4</v>
      </c>
      <c r="AE5" s="150">
        <f>[6]Main!D7</f>
        <v>0</v>
      </c>
      <c r="AF5" s="150">
        <f>[6]Main!E7</f>
        <v>0</v>
      </c>
      <c r="AG5" s="150">
        <f>[6]Main!F7</f>
        <v>3</v>
      </c>
      <c r="AH5" s="150">
        <f>[6]Main!G7</f>
        <v>4</v>
      </c>
      <c r="AI5" s="150">
        <f>[6]Main!H7</f>
        <v>0</v>
      </c>
      <c r="AJ5" s="150">
        <f>[6]Main!I7</f>
        <v>0</v>
      </c>
      <c r="AK5" s="150">
        <f>[6]Main!J7</f>
        <v>0</v>
      </c>
    </row>
    <row r="6" spans="1:37">
      <c r="A6" s="59" t="s">
        <v>11</v>
      </c>
      <c r="B6" s="101">
        <f>[3]Main!B8</f>
        <v>8</v>
      </c>
      <c r="C6" s="101">
        <f>[3]Main!C8</f>
        <v>4</v>
      </c>
      <c r="D6" s="101">
        <f>[3]Main!D8</f>
        <v>0</v>
      </c>
      <c r="E6" s="101">
        <f>[3]Main!E8</f>
        <v>0</v>
      </c>
      <c r="F6" s="101">
        <f>[3]Main!F8</f>
        <v>3</v>
      </c>
      <c r="G6" s="101">
        <f>[3]Main!G8</f>
        <v>1</v>
      </c>
      <c r="H6" s="101">
        <f>[3]Main!H8</f>
        <v>0</v>
      </c>
      <c r="I6" s="101">
        <f>[3]Main!I8</f>
        <v>0</v>
      </c>
      <c r="J6" s="101">
        <f>[3]Main!J8</f>
        <v>0</v>
      </c>
      <c r="K6" s="150">
        <f>[4]Main!B8</f>
        <v>7</v>
      </c>
      <c r="L6" s="150">
        <f>[4]Main!C8</f>
        <v>4</v>
      </c>
      <c r="M6" s="150">
        <f>[4]Main!D8</f>
        <v>0</v>
      </c>
      <c r="N6" s="150">
        <f>[4]Main!E8</f>
        <v>0</v>
      </c>
      <c r="O6" s="150">
        <f>[4]Main!F8</f>
        <v>2</v>
      </c>
      <c r="P6" s="150">
        <f>[4]Main!G8</f>
        <v>1</v>
      </c>
      <c r="Q6" s="150">
        <f>[4]Main!H8</f>
        <v>0</v>
      </c>
      <c r="R6" s="150">
        <f>[4]Main!I8</f>
        <v>0</v>
      </c>
      <c r="S6" s="150">
        <f>[4]Main!J8</f>
        <v>0</v>
      </c>
      <c r="T6" s="150">
        <f>[5]Main!B8</f>
        <v>1</v>
      </c>
      <c r="U6" s="150">
        <f>[5]Main!C8</f>
        <v>0</v>
      </c>
      <c r="V6" s="150">
        <f>[5]Main!D8</f>
        <v>0</v>
      </c>
      <c r="W6" s="150">
        <f>[5]Main!E8</f>
        <v>0</v>
      </c>
      <c r="X6" s="150">
        <f>[5]Main!F8</f>
        <v>1</v>
      </c>
      <c r="Y6" s="150">
        <f>[5]Main!G8</f>
        <v>0</v>
      </c>
      <c r="Z6" s="150">
        <f>[5]Main!H8</f>
        <v>0</v>
      </c>
      <c r="AA6" s="150">
        <f>[5]Main!I8</f>
        <v>0</v>
      </c>
      <c r="AB6" s="150">
        <f>[5]Main!J8</f>
        <v>0</v>
      </c>
      <c r="AC6" s="150">
        <f>[6]Main!B8</f>
        <v>0</v>
      </c>
      <c r="AD6" s="150">
        <f>[6]Main!C8</f>
        <v>0</v>
      </c>
      <c r="AE6" s="150">
        <f>[6]Main!D8</f>
        <v>0</v>
      </c>
      <c r="AF6" s="150">
        <f>[6]Main!E8</f>
        <v>0</v>
      </c>
      <c r="AG6" s="150">
        <f>[6]Main!F8</f>
        <v>0</v>
      </c>
      <c r="AH6" s="150">
        <f>[6]Main!G8</f>
        <v>0</v>
      </c>
      <c r="AI6" s="150">
        <f>[6]Main!H8</f>
        <v>0</v>
      </c>
      <c r="AJ6" s="150">
        <f>[6]Main!I8</f>
        <v>0</v>
      </c>
      <c r="AK6" s="150">
        <f>[6]Main!J8</f>
        <v>0</v>
      </c>
    </row>
    <row r="7" spans="1:37">
      <c r="A7" s="59" t="s">
        <v>12</v>
      </c>
      <c r="B7" s="101">
        <f>[3]Main!B9</f>
        <v>3</v>
      </c>
      <c r="C7" s="101">
        <f>[3]Main!C9</f>
        <v>2</v>
      </c>
      <c r="D7" s="101">
        <f>[3]Main!D9</f>
        <v>0</v>
      </c>
      <c r="E7" s="101">
        <f>[3]Main!E9</f>
        <v>0</v>
      </c>
      <c r="F7" s="101">
        <f>[3]Main!F9</f>
        <v>1</v>
      </c>
      <c r="G7" s="101">
        <f>[3]Main!G9</f>
        <v>0</v>
      </c>
      <c r="H7" s="101">
        <f>[3]Main!H9</f>
        <v>0</v>
      </c>
      <c r="I7" s="101">
        <f>[3]Main!I9</f>
        <v>0</v>
      </c>
      <c r="J7" s="101">
        <f>[3]Main!J9</f>
        <v>0</v>
      </c>
      <c r="K7" s="150">
        <f>[4]Main!B9</f>
        <v>2</v>
      </c>
      <c r="L7" s="150">
        <f>[4]Main!C9</f>
        <v>2</v>
      </c>
      <c r="M7" s="150">
        <f>[4]Main!D9</f>
        <v>0</v>
      </c>
      <c r="N7" s="150">
        <f>[4]Main!E9</f>
        <v>0</v>
      </c>
      <c r="O7" s="150">
        <f>[4]Main!F9</f>
        <v>0</v>
      </c>
      <c r="P7" s="150">
        <f>[4]Main!G9</f>
        <v>0</v>
      </c>
      <c r="Q7" s="150">
        <f>[4]Main!H9</f>
        <v>0</v>
      </c>
      <c r="R7" s="150">
        <f>[4]Main!I9</f>
        <v>0</v>
      </c>
      <c r="S7" s="150">
        <f>[4]Main!J9</f>
        <v>0</v>
      </c>
      <c r="T7" s="150">
        <f>[5]Main!B9</f>
        <v>0</v>
      </c>
      <c r="U7" s="150">
        <f>[5]Main!C9</f>
        <v>0</v>
      </c>
      <c r="V7" s="150">
        <f>[5]Main!D9</f>
        <v>0</v>
      </c>
      <c r="W7" s="150">
        <f>[5]Main!E9</f>
        <v>0</v>
      </c>
      <c r="X7" s="150">
        <f>[5]Main!F9</f>
        <v>0</v>
      </c>
      <c r="Y7" s="150">
        <f>[5]Main!G9</f>
        <v>0</v>
      </c>
      <c r="Z7" s="150">
        <f>[5]Main!H9</f>
        <v>0</v>
      </c>
      <c r="AA7" s="150">
        <f>[5]Main!I9</f>
        <v>0</v>
      </c>
      <c r="AB7" s="150">
        <f>[5]Main!J9</f>
        <v>0</v>
      </c>
      <c r="AC7" s="150">
        <f>[6]Main!B9</f>
        <v>1</v>
      </c>
      <c r="AD7" s="150">
        <f>[6]Main!C9</f>
        <v>0</v>
      </c>
      <c r="AE7" s="150">
        <f>[6]Main!D9</f>
        <v>0</v>
      </c>
      <c r="AF7" s="150">
        <f>[6]Main!E9</f>
        <v>0</v>
      </c>
      <c r="AG7" s="150">
        <f>[6]Main!F9</f>
        <v>1</v>
      </c>
      <c r="AH7" s="150">
        <f>[6]Main!G9</f>
        <v>0</v>
      </c>
      <c r="AI7" s="150">
        <f>[6]Main!H9</f>
        <v>0</v>
      </c>
      <c r="AJ7" s="150">
        <f>[6]Main!I9</f>
        <v>0</v>
      </c>
      <c r="AK7" s="150">
        <f>[6]Main!J9</f>
        <v>0</v>
      </c>
    </row>
    <row r="8" spans="1:37">
      <c r="A8" s="59" t="s">
        <v>149</v>
      </c>
      <c r="B8" s="101">
        <f>[3]Main!B10</f>
        <v>0</v>
      </c>
      <c r="C8" s="101">
        <f>[3]Main!C10</f>
        <v>0</v>
      </c>
      <c r="D8" s="101">
        <f>[3]Main!D10</f>
        <v>0</v>
      </c>
      <c r="E8" s="101">
        <f>[3]Main!E10</f>
        <v>0</v>
      </c>
      <c r="F8" s="101">
        <f>[3]Main!F10</f>
        <v>0</v>
      </c>
      <c r="G8" s="101">
        <f>[3]Main!G10</f>
        <v>0</v>
      </c>
      <c r="H8" s="101">
        <f>[3]Main!H10</f>
        <v>0</v>
      </c>
      <c r="I8" s="101">
        <f>[3]Main!I10</f>
        <v>0</v>
      </c>
      <c r="J8" s="101">
        <f>[3]Main!J10</f>
        <v>0</v>
      </c>
      <c r="K8" s="150">
        <f>[4]Main!B10</f>
        <v>0</v>
      </c>
      <c r="L8" s="150">
        <f>[4]Main!C10</f>
        <v>0</v>
      </c>
      <c r="M8" s="150">
        <f>[4]Main!D10</f>
        <v>0</v>
      </c>
      <c r="N8" s="150">
        <f>[4]Main!E10</f>
        <v>0</v>
      </c>
      <c r="O8" s="150">
        <f>[4]Main!F10</f>
        <v>0</v>
      </c>
      <c r="P8" s="150">
        <f>[4]Main!G10</f>
        <v>0</v>
      </c>
      <c r="Q8" s="150">
        <f>[4]Main!H10</f>
        <v>0</v>
      </c>
      <c r="R8" s="150">
        <f>[4]Main!I10</f>
        <v>0</v>
      </c>
      <c r="S8" s="150">
        <f>[4]Main!J10</f>
        <v>0</v>
      </c>
      <c r="T8" s="150">
        <f>[5]Main!B10</f>
        <v>0</v>
      </c>
      <c r="U8" s="150">
        <f>[5]Main!C10</f>
        <v>0</v>
      </c>
      <c r="V8" s="150">
        <f>[5]Main!D10</f>
        <v>0</v>
      </c>
      <c r="W8" s="150">
        <f>[5]Main!E10</f>
        <v>0</v>
      </c>
      <c r="X8" s="150">
        <f>[5]Main!F10</f>
        <v>0</v>
      </c>
      <c r="Y8" s="150">
        <f>[5]Main!G10</f>
        <v>0</v>
      </c>
      <c r="Z8" s="150">
        <f>[5]Main!H10</f>
        <v>0</v>
      </c>
      <c r="AA8" s="150">
        <f>[5]Main!I10</f>
        <v>0</v>
      </c>
      <c r="AB8" s="150">
        <f>[5]Main!J10</f>
        <v>0</v>
      </c>
      <c r="AC8" s="150">
        <f>[6]Main!B10</f>
        <v>0</v>
      </c>
      <c r="AD8" s="150">
        <f>[6]Main!C10</f>
        <v>0</v>
      </c>
      <c r="AE8" s="150">
        <f>[6]Main!D10</f>
        <v>0</v>
      </c>
      <c r="AF8" s="150">
        <f>[6]Main!E10</f>
        <v>0</v>
      </c>
      <c r="AG8" s="150">
        <f>[6]Main!F10</f>
        <v>0</v>
      </c>
      <c r="AH8" s="150">
        <f>[6]Main!G10</f>
        <v>0</v>
      </c>
      <c r="AI8" s="150">
        <f>[6]Main!H10</f>
        <v>0</v>
      </c>
      <c r="AJ8" s="150">
        <f>[6]Main!I10</f>
        <v>0</v>
      </c>
      <c r="AK8" s="150">
        <f>[6]Main!J10</f>
        <v>0</v>
      </c>
    </row>
    <row r="10" spans="1:37">
      <c r="A10" s="59" t="s">
        <v>137</v>
      </c>
      <c r="B10" s="59" t="s">
        <v>73</v>
      </c>
      <c r="G10" s="59" t="s">
        <v>69</v>
      </c>
      <c r="L10" s="59" t="s">
        <v>70</v>
      </c>
      <c r="Q10" s="59" t="s">
        <v>71</v>
      </c>
    </row>
    <row r="11" spans="1:37">
      <c r="B11" s="59" t="s">
        <v>3</v>
      </c>
      <c r="C11" s="59" t="s">
        <v>4</v>
      </c>
      <c r="D11" s="59" t="s">
        <v>5</v>
      </c>
      <c r="E11" s="59" t="s">
        <v>6</v>
      </c>
      <c r="F11" s="59" t="s">
        <v>7</v>
      </c>
      <c r="G11" s="59" t="s">
        <v>3</v>
      </c>
      <c r="H11" s="59" t="s">
        <v>4</v>
      </c>
      <c r="I11" s="59" t="s">
        <v>5</v>
      </c>
      <c r="J11" s="59" t="s">
        <v>6</v>
      </c>
      <c r="K11" s="59" t="s">
        <v>7</v>
      </c>
      <c r="L11" s="59" t="s">
        <v>3</v>
      </c>
      <c r="M11" s="59" t="s">
        <v>4</v>
      </c>
      <c r="N11" s="59" t="s">
        <v>5</v>
      </c>
      <c r="O11" s="59" t="s">
        <v>6</v>
      </c>
      <c r="P11" s="59" t="s">
        <v>7</v>
      </c>
      <c r="Q11" s="59" t="s">
        <v>3</v>
      </c>
      <c r="R11" s="59" t="s">
        <v>4</v>
      </c>
      <c r="S11" s="59" t="s">
        <v>5</v>
      </c>
      <c r="T11" s="59" t="s">
        <v>6</v>
      </c>
      <c r="U11" s="59" t="s">
        <v>7</v>
      </c>
    </row>
    <row r="12" spans="1:37">
      <c r="A12" s="59" t="s">
        <v>2</v>
      </c>
      <c r="B12" s="102">
        <f>[12]Main!B5</f>
        <v>4</v>
      </c>
      <c r="C12" s="102">
        <f>[12]Main!C5</f>
        <v>26</v>
      </c>
      <c r="D12" s="102">
        <f>[12]Main!D5</f>
        <v>28</v>
      </c>
      <c r="E12" s="102">
        <f>[12]Main!E5</f>
        <v>8</v>
      </c>
      <c r="F12" s="102">
        <f>[12]Main!F5</f>
        <v>66</v>
      </c>
      <c r="G12" s="102">
        <f>[12]Main!G5</f>
        <v>1</v>
      </c>
      <c r="H12" s="102">
        <f>[12]Main!H5</f>
        <v>8</v>
      </c>
      <c r="I12" s="102">
        <f>[12]Main!I5</f>
        <v>4</v>
      </c>
      <c r="J12" s="102">
        <f>[12]Main!J5</f>
        <v>1</v>
      </c>
      <c r="K12" s="102">
        <f>[12]Main!K5</f>
        <v>14</v>
      </c>
      <c r="L12" s="102">
        <f>[12]Main!L5</f>
        <v>2</v>
      </c>
      <c r="M12" s="102">
        <f>[12]Main!M5</f>
        <v>10</v>
      </c>
      <c r="N12" s="102">
        <f>[12]Main!N5</f>
        <v>10</v>
      </c>
      <c r="O12" s="102">
        <f>[12]Main!O5</f>
        <v>6</v>
      </c>
      <c r="P12" s="102">
        <f>[12]Main!P5</f>
        <v>28</v>
      </c>
      <c r="Q12" s="102">
        <f>[12]Main!Q5</f>
        <v>1</v>
      </c>
      <c r="R12" s="102">
        <f>[12]Main!R5</f>
        <v>8</v>
      </c>
      <c r="S12" s="102">
        <f>[12]Main!S5</f>
        <v>14</v>
      </c>
      <c r="T12" s="102">
        <f>[12]Main!T5</f>
        <v>1</v>
      </c>
      <c r="U12" s="102">
        <f>[12]Main!U5</f>
        <v>24</v>
      </c>
    </row>
    <row r="13" spans="1:37">
      <c r="A13" s="59" t="s">
        <v>150</v>
      </c>
      <c r="B13" s="102">
        <f>[12]Main!B6</f>
        <v>4</v>
      </c>
      <c r="C13" s="102">
        <f>[12]Main!C6</f>
        <v>24</v>
      </c>
      <c r="D13" s="102">
        <f>[12]Main!D6</f>
        <v>27</v>
      </c>
      <c r="E13" s="102">
        <f>[12]Main!E6</f>
        <v>7</v>
      </c>
      <c r="F13" s="102">
        <f>[12]Main!F6</f>
        <v>62</v>
      </c>
      <c r="G13" s="102">
        <f>[12]Main!G6</f>
        <v>1</v>
      </c>
      <c r="H13" s="102">
        <f>[12]Main!H6</f>
        <v>6</v>
      </c>
      <c r="I13" s="102">
        <f>[12]Main!I6</f>
        <v>6</v>
      </c>
      <c r="J13" s="102">
        <f>[12]Main!J6</f>
        <v>1</v>
      </c>
      <c r="K13" s="102">
        <f>[12]Main!K6</f>
        <v>14</v>
      </c>
      <c r="L13" s="102">
        <f>[12]Main!L6</f>
        <v>2</v>
      </c>
      <c r="M13" s="102">
        <f>[12]Main!M6</f>
        <v>9</v>
      </c>
      <c r="N13" s="102">
        <f>[12]Main!N6</f>
        <v>9</v>
      </c>
      <c r="O13" s="102">
        <f>[12]Main!O6</f>
        <v>5</v>
      </c>
      <c r="P13" s="102">
        <f>[12]Main!P6</f>
        <v>25</v>
      </c>
      <c r="Q13" s="102">
        <f>[12]Main!Q6</f>
        <v>1</v>
      </c>
      <c r="R13" s="102">
        <f>[12]Main!R6</f>
        <v>9</v>
      </c>
      <c r="S13" s="102">
        <f>[12]Main!S6</f>
        <v>12</v>
      </c>
      <c r="T13" s="102">
        <f>[12]Main!T6</f>
        <v>1</v>
      </c>
      <c r="U13" s="102">
        <f>[12]Main!U6</f>
        <v>23</v>
      </c>
    </row>
    <row r="14" spans="1:37">
      <c r="A14" s="59" t="s">
        <v>37</v>
      </c>
      <c r="B14" s="102">
        <f>[12]Main!B7</f>
        <v>5</v>
      </c>
      <c r="C14" s="102">
        <f>[12]Main!C7</f>
        <v>26</v>
      </c>
      <c r="D14" s="102">
        <f>[12]Main!D7</f>
        <v>29</v>
      </c>
      <c r="E14" s="102">
        <f>[12]Main!E7</f>
        <v>6</v>
      </c>
      <c r="F14" s="102">
        <f>[12]Main!F7</f>
        <v>66</v>
      </c>
      <c r="G14" s="102">
        <f>[12]Main!G7</f>
        <v>2</v>
      </c>
      <c r="H14" s="102">
        <f>[12]Main!H7</f>
        <v>8</v>
      </c>
      <c r="I14" s="102">
        <f>[12]Main!I7</f>
        <v>3</v>
      </c>
      <c r="J14" s="102">
        <f>[12]Main!J7</f>
        <v>1</v>
      </c>
      <c r="K14" s="102">
        <f>[12]Main!K7</f>
        <v>14</v>
      </c>
      <c r="L14" s="102">
        <f>[12]Main!L7</f>
        <v>2</v>
      </c>
      <c r="M14" s="102">
        <f>[12]Main!M7</f>
        <v>10</v>
      </c>
      <c r="N14" s="102">
        <f>[12]Main!N7</f>
        <v>11</v>
      </c>
      <c r="O14" s="102">
        <f>[12]Main!O7</f>
        <v>5</v>
      </c>
      <c r="P14" s="102">
        <f>[12]Main!P7</f>
        <v>28</v>
      </c>
      <c r="Q14" s="102">
        <f>[12]Main!Q7</f>
        <v>1</v>
      </c>
      <c r="R14" s="102">
        <f>[12]Main!R7</f>
        <v>8</v>
      </c>
      <c r="S14" s="102">
        <f>[12]Main!S7</f>
        <v>15</v>
      </c>
      <c r="T14" s="102">
        <f>[12]Main!T7</f>
        <v>0</v>
      </c>
      <c r="U14" s="102">
        <f>[12]Main!U7</f>
        <v>24</v>
      </c>
    </row>
    <row r="15" spans="1:37">
      <c r="A15" s="59" t="s">
        <v>38</v>
      </c>
      <c r="B15" s="102">
        <f>[12]Main!B8</f>
        <v>5</v>
      </c>
      <c r="C15" s="102">
        <f>[12]Main!C8</f>
        <v>25</v>
      </c>
      <c r="D15" s="102">
        <f>[12]Main!D8</f>
        <v>27</v>
      </c>
      <c r="E15" s="102">
        <f>[12]Main!E8</f>
        <v>5</v>
      </c>
      <c r="F15" s="102">
        <f>[12]Main!F8</f>
        <v>62</v>
      </c>
      <c r="G15" s="102">
        <f>[12]Main!G8</f>
        <v>2</v>
      </c>
      <c r="H15" s="102">
        <f>[12]Main!H8</f>
        <v>7</v>
      </c>
      <c r="I15" s="102">
        <f>[12]Main!I8</f>
        <v>4</v>
      </c>
      <c r="J15" s="102">
        <f>[12]Main!J8</f>
        <v>1</v>
      </c>
      <c r="K15" s="102">
        <f>[12]Main!K8</f>
        <v>14</v>
      </c>
      <c r="L15" s="102">
        <f>[12]Main!L8</f>
        <v>2</v>
      </c>
      <c r="M15" s="102">
        <f>[12]Main!M8</f>
        <v>10</v>
      </c>
      <c r="N15" s="102">
        <f>[12]Main!N8</f>
        <v>9</v>
      </c>
      <c r="O15" s="102">
        <f>[12]Main!O8</f>
        <v>4</v>
      </c>
      <c r="P15" s="102">
        <f>[12]Main!P8</f>
        <v>25</v>
      </c>
      <c r="Q15" s="102">
        <f>[12]Main!Q8</f>
        <v>1</v>
      </c>
      <c r="R15" s="102">
        <f>[12]Main!R8</f>
        <v>8</v>
      </c>
      <c r="S15" s="102">
        <f>[12]Main!S8</f>
        <v>14</v>
      </c>
      <c r="T15" s="102">
        <f>[12]Main!T8</f>
        <v>0</v>
      </c>
      <c r="U15" s="102">
        <f>[12]Main!U8</f>
        <v>23</v>
      </c>
    </row>
    <row r="16" spans="1:37">
      <c r="A16" s="59" t="s">
        <v>39</v>
      </c>
      <c r="B16" s="102">
        <f>[12]Main!B9</f>
        <v>6</v>
      </c>
      <c r="C16" s="102">
        <f>[12]Main!C9</f>
        <v>19</v>
      </c>
      <c r="D16" s="102">
        <f>[12]Main!D9</f>
        <v>30</v>
      </c>
      <c r="E16" s="102">
        <f>[12]Main!E9</f>
        <v>7</v>
      </c>
      <c r="F16" s="102">
        <f>[12]Main!F9</f>
        <v>62</v>
      </c>
      <c r="G16" s="102">
        <f>[12]Main!G9</f>
        <v>2</v>
      </c>
      <c r="H16" s="102">
        <f>[12]Main!H9</f>
        <v>5</v>
      </c>
      <c r="I16" s="102">
        <f>[12]Main!I9</f>
        <v>6</v>
      </c>
      <c r="J16" s="102">
        <f>[12]Main!J9</f>
        <v>1</v>
      </c>
      <c r="K16" s="102">
        <f>[12]Main!K9</f>
        <v>14</v>
      </c>
      <c r="L16" s="102">
        <f>[12]Main!L9</f>
        <v>3</v>
      </c>
      <c r="M16" s="102">
        <f>[12]Main!M9</f>
        <v>7</v>
      </c>
      <c r="N16" s="102">
        <f>[12]Main!N9</f>
        <v>10</v>
      </c>
      <c r="O16" s="102">
        <f>[12]Main!O9</f>
        <v>5</v>
      </c>
      <c r="P16" s="102">
        <f>[12]Main!P9</f>
        <v>25</v>
      </c>
      <c r="Q16" s="102">
        <f>[12]Main!Q9</f>
        <v>1</v>
      </c>
      <c r="R16" s="102">
        <f>[12]Main!R9</f>
        <v>7</v>
      </c>
      <c r="S16" s="102">
        <f>[12]Main!S9</f>
        <v>14</v>
      </c>
      <c r="T16" s="102">
        <f>[12]Main!T9</f>
        <v>1</v>
      </c>
      <c r="U16" s="102">
        <f>[12]Main!U9</f>
        <v>23</v>
      </c>
    </row>
    <row r="17" spans="1:21">
      <c r="A17" s="59" t="s">
        <v>40</v>
      </c>
      <c r="B17" s="102">
        <f>[12]Main!B10</f>
        <v>5</v>
      </c>
      <c r="C17" s="102">
        <f>[12]Main!C10</f>
        <v>27</v>
      </c>
      <c r="D17" s="102">
        <f>[12]Main!D10</f>
        <v>26</v>
      </c>
      <c r="E17" s="102">
        <f>[12]Main!E10</f>
        <v>4</v>
      </c>
      <c r="F17" s="102">
        <f>[12]Main!F10</f>
        <v>62</v>
      </c>
      <c r="G17" s="102">
        <f>[12]Main!G10</f>
        <v>2</v>
      </c>
      <c r="H17" s="102">
        <f>[12]Main!H10</f>
        <v>8</v>
      </c>
      <c r="I17" s="102">
        <f>[12]Main!I10</f>
        <v>3</v>
      </c>
      <c r="J17" s="102">
        <f>[12]Main!J10</f>
        <v>1</v>
      </c>
      <c r="K17" s="102">
        <f>[12]Main!K10</f>
        <v>14</v>
      </c>
      <c r="L17" s="102">
        <f>[12]Main!L10</f>
        <v>2</v>
      </c>
      <c r="M17" s="102">
        <f>[12]Main!M10</f>
        <v>11</v>
      </c>
      <c r="N17" s="102">
        <f>[12]Main!N10</f>
        <v>9</v>
      </c>
      <c r="O17" s="102">
        <f>[12]Main!O10</f>
        <v>3</v>
      </c>
      <c r="P17" s="102">
        <f>[12]Main!P10</f>
        <v>25</v>
      </c>
      <c r="Q17" s="102">
        <f>[12]Main!Q10</f>
        <v>1</v>
      </c>
      <c r="R17" s="102">
        <f>[12]Main!R10</f>
        <v>8</v>
      </c>
      <c r="S17" s="102">
        <f>[12]Main!S10</f>
        <v>14</v>
      </c>
      <c r="T17" s="102">
        <f>[12]Main!T10</f>
        <v>0</v>
      </c>
      <c r="U17" s="102">
        <f>[12]Main!U10</f>
        <v>23</v>
      </c>
    </row>
    <row r="18" spans="1:21">
      <c r="A18" s="59" t="s">
        <v>41</v>
      </c>
      <c r="B18" s="102">
        <f>[12]Main!B11</f>
        <v>8</v>
      </c>
      <c r="C18" s="102">
        <f>[12]Main!C11</f>
        <v>34</v>
      </c>
      <c r="D18" s="102">
        <f>[12]Main!D11</f>
        <v>17</v>
      </c>
      <c r="E18" s="102">
        <f>[12]Main!E11</f>
        <v>3</v>
      </c>
      <c r="F18" s="102">
        <f>[12]Main!F11</f>
        <v>62</v>
      </c>
      <c r="G18" s="102">
        <f>[12]Main!G11</f>
        <v>3</v>
      </c>
      <c r="H18" s="102">
        <f>[12]Main!H11</f>
        <v>8</v>
      </c>
      <c r="I18" s="102">
        <f>[12]Main!I11</f>
        <v>2</v>
      </c>
      <c r="J18" s="102">
        <f>[12]Main!J11</f>
        <v>1</v>
      </c>
      <c r="K18" s="102">
        <f>[12]Main!K11</f>
        <v>14</v>
      </c>
      <c r="L18" s="102">
        <f>[12]Main!L11</f>
        <v>4</v>
      </c>
      <c r="M18" s="102">
        <f>[12]Main!M11</f>
        <v>12</v>
      </c>
      <c r="N18" s="102">
        <f>[12]Main!N11</f>
        <v>7</v>
      </c>
      <c r="O18" s="102">
        <f>[12]Main!O11</f>
        <v>2</v>
      </c>
      <c r="P18" s="102">
        <f>[12]Main!P11</f>
        <v>25</v>
      </c>
      <c r="Q18" s="102">
        <f>[12]Main!Q11</f>
        <v>1</v>
      </c>
      <c r="R18" s="102">
        <f>[12]Main!R11</f>
        <v>14</v>
      </c>
      <c r="S18" s="102">
        <f>[12]Main!S11</f>
        <v>8</v>
      </c>
      <c r="T18" s="102">
        <f>[12]Main!T11</f>
        <v>0</v>
      </c>
      <c r="U18" s="102">
        <f>[12]Main!U11</f>
        <v>23</v>
      </c>
    </row>
    <row r="19" spans="1:21">
      <c r="A19" s="59" t="s">
        <v>42</v>
      </c>
      <c r="B19" s="102">
        <f>[12]Main!B12</f>
        <v>10</v>
      </c>
      <c r="C19" s="102">
        <f>[12]Main!C12</f>
        <v>40</v>
      </c>
      <c r="D19" s="102">
        <f>[12]Main!D12</f>
        <v>12</v>
      </c>
      <c r="E19" s="102">
        <f>[12]Main!E12</f>
        <v>0</v>
      </c>
      <c r="F19" s="102">
        <f>[12]Main!F12</f>
        <v>62</v>
      </c>
      <c r="G19" s="102">
        <f>[12]Main!G12</f>
        <v>3</v>
      </c>
      <c r="H19" s="102">
        <f>[12]Main!H12</f>
        <v>11</v>
      </c>
      <c r="I19" s="102">
        <f>[12]Main!I12</f>
        <v>0</v>
      </c>
      <c r="J19" s="102">
        <f>[12]Main!J12</f>
        <v>0</v>
      </c>
      <c r="K19" s="102">
        <f>[12]Main!K12</f>
        <v>14</v>
      </c>
      <c r="L19" s="102">
        <f>[12]Main!L12</f>
        <v>5</v>
      </c>
      <c r="M19" s="102">
        <f>[12]Main!M12</f>
        <v>13</v>
      </c>
      <c r="N19" s="102">
        <f>[12]Main!N12</f>
        <v>7</v>
      </c>
      <c r="O19" s="102">
        <f>[12]Main!O12</f>
        <v>0</v>
      </c>
      <c r="P19" s="102">
        <f>[12]Main!P12</f>
        <v>25</v>
      </c>
      <c r="Q19" s="102">
        <f>[12]Main!Q12</f>
        <v>2</v>
      </c>
      <c r="R19" s="102">
        <f>[12]Main!R12</f>
        <v>16</v>
      </c>
      <c r="S19" s="102">
        <f>[12]Main!S12</f>
        <v>5</v>
      </c>
      <c r="T19" s="102">
        <f>[12]Main!T12</f>
        <v>0</v>
      </c>
      <c r="U19" s="102">
        <f>[12]Main!U12</f>
        <v>23</v>
      </c>
    </row>
    <row r="20" spans="1:21">
      <c r="A20" s="59" t="s">
        <v>43</v>
      </c>
      <c r="B20" s="102">
        <f>[12]Main!B13</f>
        <v>6</v>
      </c>
      <c r="C20" s="102">
        <f>[12]Main!C13</f>
        <v>15</v>
      </c>
      <c r="D20" s="102">
        <f>[12]Main!D13</f>
        <v>17</v>
      </c>
      <c r="E20" s="102">
        <f>[12]Main!E13</f>
        <v>0</v>
      </c>
      <c r="F20" s="102">
        <f>[12]Main!F13</f>
        <v>38</v>
      </c>
      <c r="G20" s="102">
        <f>[12]Main!G13</f>
        <v>1</v>
      </c>
      <c r="H20" s="102">
        <f>[12]Main!H13</f>
        <v>3</v>
      </c>
      <c r="I20" s="102">
        <f>[12]Main!I13</f>
        <v>2</v>
      </c>
      <c r="J20" s="102">
        <f>[12]Main!J13</f>
        <v>0</v>
      </c>
      <c r="K20" s="102">
        <f>[12]Main!K13</f>
        <v>6</v>
      </c>
      <c r="L20" s="102">
        <f>[12]Main!L13</f>
        <v>4</v>
      </c>
      <c r="M20" s="102">
        <f>[12]Main!M13</f>
        <v>6</v>
      </c>
      <c r="N20" s="102">
        <f>[12]Main!N13</f>
        <v>8</v>
      </c>
      <c r="O20" s="102">
        <f>[12]Main!O13</f>
        <v>0</v>
      </c>
      <c r="P20" s="102">
        <f>[12]Main!P13</f>
        <v>18</v>
      </c>
      <c r="Q20" s="102">
        <f>[12]Main!Q13</f>
        <v>1</v>
      </c>
      <c r="R20" s="102">
        <f>[12]Main!R13</f>
        <v>6</v>
      </c>
      <c r="S20" s="102">
        <f>[12]Main!S13</f>
        <v>7</v>
      </c>
      <c r="T20" s="102">
        <f>[12]Main!T13</f>
        <v>0</v>
      </c>
      <c r="U20" s="102">
        <f>[12]Main!U13</f>
        <v>14</v>
      </c>
    </row>
    <row r="21" spans="1:21">
      <c r="A21" s="59" t="s">
        <v>44</v>
      </c>
      <c r="B21" s="102">
        <f>[12]Main!B14</f>
        <v>6</v>
      </c>
      <c r="C21" s="102">
        <f>[12]Main!C14</f>
        <v>20</v>
      </c>
      <c r="D21" s="102">
        <f>[12]Main!D14</f>
        <v>11</v>
      </c>
      <c r="E21" s="102">
        <f>[12]Main!E14</f>
        <v>0</v>
      </c>
      <c r="F21" s="102">
        <f>[12]Main!F14</f>
        <v>37</v>
      </c>
      <c r="G21" s="102">
        <f>[12]Main!G14</f>
        <v>1</v>
      </c>
      <c r="H21" s="102">
        <f>[12]Main!H14</f>
        <v>6</v>
      </c>
      <c r="I21" s="102">
        <f>[12]Main!I14</f>
        <v>1</v>
      </c>
      <c r="J21" s="102">
        <f>[12]Main!J14</f>
        <v>0</v>
      </c>
      <c r="K21" s="102">
        <f>[12]Main!K14</f>
        <v>8</v>
      </c>
      <c r="L21" s="102">
        <f>[12]Main!L14</f>
        <v>2</v>
      </c>
      <c r="M21" s="102">
        <f>[12]Main!M14</f>
        <v>8</v>
      </c>
      <c r="N21" s="102">
        <f>[12]Main!N14</f>
        <v>6</v>
      </c>
      <c r="O21" s="102">
        <f>[12]Main!O14</f>
        <v>0</v>
      </c>
      <c r="P21" s="102">
        <f>[12]Main!P14</f>
        <v>16</v>
      </c>
      <c r="Q21" s="102">
        <f>[12]Main!Q14</f>
        <v>3</v>
      </c>
      <c r="R21" s="102">
        <f>[12]Main!R14</f>
        <v>6</v>
      </c>
      <c r="S21" s="102">
        <f>[12]Main!S14</f>
        <v>4</v>
      </c>
      <c r="T21" s="102">
        <f>[12]Main!T14</f>
        <v>0</v>
      </c>
      <c r="U21" s="102">
        <f>[12]Main!U14</f>
        <v>13</v>
      </c>
    </row>
    <row r="22" spans="1:21">
      <c r="A22" s="59" t="s">
        <v>45</v>
      </c>
      <c r="B22" s="102">
        <f>[12]Main!B15</f>
        <v>5</v>
      </c>
      <c r="C22" s="102">
        <f>[12]Main!C15</f>
        <v>29</v>
      </c>
      <c r="D22" s="102">
        <f>[12]Main!D15</f>
        <v>27</v>
      </c>
      <c r="E22" s="102">
        <f>[12]Main!E15</f>
        <v>1</v>
      </c>
      <c r="F22" s="102">
        <f>[12]Main!F15</f>
        <v>62</v>
      </c>
      <c r="G22" s="102">
        <f>[12]Main!G15</f>
        <v>1</v>
      </c>
      <c r="H22" s="102">
        <f>[12]Main!H15</f>
        <v>10</v>
      </c>
      <c r="I22" s="102">
        <f>[12]Main!I15</f>
        <v>2</v>
      </c>
      <c r="J22" s="102">
        <f>[12]Main!J15</f>
        <v>1</v>
      </c>
      <c r="K22" s="102">
        <f>[12]Main!K15</f>
        <v>14</v>
      </c>
      <c r="L22" s="102">
        <f>[12]Main!L15</f>
        <v>3</v>
      </c>
      <c r="M22" s="102">
        <f>[12]Main!M15</f>
        <v>10</v>
      </c>
      <c r="N22" s="102">
        <f>[12]Main!N15</f>
        <v>12</v>
      </c>
      <c r="O22" s="102">
        <f>[12]Main!O15</f>
        <v>0</v>
      </c>
      <c r="P22" s="102">
        <f>[12]Main!P15</f>
        <v>25</v>
      </c>
      <c r="Q22" s="102">
        <f>[12]Main!Q15</f>
        <v>1</v>
      </c>
      <c r="R22" s="102">
        <f>[12]Main!R15</f>
        <v>9</v>
      </c>
      <c r="S22" s="102">
        <f>[12]Main!S15</f>
        <v>13</v>
      </c>
      <c r="T22" s="102">
        <f>[12]Main!T15</f>
        <v>0</v>
      </c>
      <c r="U22" s="102">
        <f>[12]Main!U15</f>
        <v>23</v>
      </c>
    </row>
    <row r="23" spans="1:21">
      <c r="A23" s="59" t="s">
        <v>46</v>
      </c>
      <c r="B23" s="102">
        <f>[12]Main!B16</f>
        <v>3</v>
      </c>
      <c r="C23" s="102">
        <f>[12]Main!C16</f>
        <v>29</v>
      </c>
      <c r="D23" s="102">
        <f>[12]Main!D16</f>
        <v>32</v>
      </c>
      <c r="E23" s="102">
        <f>[12]Main!E16</f>
        <v>2</v>
      </c>
      <c r="F23" s="102">
        <f>[12]Main!F16</f>
        <v>66</v>
      </c>
      <c r="G23" s="102">
        <f>[12]Main!G16</f>
        <v>1</v>
      </c>
      <c r="H23" s="102">
        <f>[12]Main!H16</f>
        <v>9</v>
      </c>
      <c r="I23" s="102">
        <f>[12]Main!I16</f>
        <v>3</v>
      </c>
      <c r="J23" s="102">
        <f>[12]Main!J16</f>
        <v>1</v>
      </c>
      <c r="K23" s="102">
        <f>[12]Main!K16</f>
        <v>14</v>
      </c>
      <c r="L23" s="102">
        <f>[12]Main!L16</f>
        <v>2</v>
      </c>
      <c r="M23" s="102">
        <f>[12]Main!M16</f>
        <v>10</v>
      </c>
      <c r="N23" s="102">
        <f>[12]Main!N16</f>
        <v>15</v>
      </c>
      <c r="O23" s="102">
        <f>[12]Main!O16</f>
        <v>1</v>
      </c>
      <c r="P23" s="102">
        <f>[12]Main!P16</f>
        <v>28</v>
      </c>
      <c r="Q23" s="102">
        <f>[12]Main!Q16</f>
        <v>0</v>
      </c>
      <c r="R23" s="102">
        <f>[12]Main!R16</f>
        <v>10</v>
      </c>
      <c r="S23" s="102">
        <f>[12]Main!S16</f>
        <v>14</v>
      </c>
      <c r="T23" s="102">
        <f>[12]Main!T16</f>
        <v>0</v>
      </c>
      <c r="U23" s="102">
        <f>[12]Main!U16</f>
        <v>24</v>
      </c>
    </row>
    <row r="24" spans="1:21">
      <c r="A24" s="59" t="s">
        <v>47</v>
      </c>
      <c r="B24" s="102">
        <f>[12]Main!B17</f>
        <v>12</v>
      </c>
      <c r="C24" s="102">
        <f>[12]Main!C17</f>
        <v>27</v>
      </c>
      <c r="D24" s="102">
        <f>[12]Main!D17</f>
        <v>23</v>
      </c>
      <c r="E24" s="102">
        <f>[12]Main!E17</f>
        <v>0</v>
      </c>
      <c r="F24" s="102">
        <f>[12]Main!F17</f>
        <v>62</v>
      </c>
      <c r="G24" s="102">
        <f>[12]Main!G17</f>
        <v>4</v>
      </c>
      <c r="H24" s="102">
        <f>[12]Main!H17</f>
        <v>8</v>
      </c>
      <c r="I24" s="102">
        <f>[12]Main!I17</f>
        <v>2</v>
      </c>
      <c r="J24" s="102">
        <f>[12]Main!J17</f>
        <v>0</v>
      </c>
      <c r="K24" s="102">
        <f>[12]Main!K17</f>
        <v>14</v>
      </c>
      <c r="L24" s="102">
        <f>[12]Main!L17</f>
        <v>7</v>
      </c>
      <c r="M24" s="102">
        <f>[12]Main!M17</f>
        <v>8</v>
      </c>
      <c r="N24" s="102">
        <f>[12]Main!N17</f>
        <v>10</v>
      </c>
      <c r="O24" s="102">
        <f>[12]Main!O17</f>
        <v>0</v>
      </c>
      <c r="P24" s="102">
        <f>[12]Main!P17</f>
        <v>25</v>
      </c>
      <c r="Q24" s="102">
        <f>[12]Main!Q17</f>
        <v>1</v>
      </c>
      <c r="R24" s="102">
        <f>[12]Main!R17</f>
        <v>11</v>
      </c>
      <c r="S24" s="102">
        <f>[12]Main!S17</f>
        <v>11</v>
      </c>
      <c r="T24" s="102">
        <f>[12]Main!T17</f>
        <v>0</v>
      </c>
      <c r="U24" s="102">
        <f>[12]Main!U17</f>
        <v>23</v>
      </c>
    </row>
    <row r="25" spans="1:21">
      <c r="A25" s="59" t="s">
        <v>48</v>
      </c>
      <c r="B25" s="102">
        <f>[12]Main!B18</f>
        <v>16</v>
      </c>
      <c r="C25" s="102">
        <f>[12]Main!C18</f>
        <v>35</v>
      </c>
      <c r="D25" s="102">
        <f>[12]Main!D18</f>
        <v>11</v>
      </c>
      <c r="E25" s="102">
        <f>[12]Main!E18</f>
        <v>0</v>
      </c>
      <c r="F25" s="102">
        <f>[12]Main!F18</f>
        <v>62</v>
      </c>
      <c r="G25" s="102">
        <f>[12]Main!G18</f>
        <v>4</v>
      </c>
      <c r="H25" s="102">
        <f>[12]Main!H18</f>
        <v>8</v>
      </c>
      <c r="I25" s="102">
        <f>[12]Main!I18</f>
        <v>2</v>
      </c>
      <c r="J25" s="102">
        <f>[12]Main!J18</f>
        <v>0</v>
      </c>
      <c r="K25" s="102">
        <f>[12]Main!K18</f>
        <v>14</v>
      </c>
      <c r="L25" s="102">
        <f>[12]Main!L18</f>
        <v>6</v>
      </c>
      <c r="M25" s="102">
        <f>[12]Main!M18</f>
        <v>16</v>
      </c>
      <c r="N25" s="102">
        <f>[12]Main!N18</f>
        <v>3</v>
      </c>
      <c r="O25" s="102">
        <f>[12]Main!O18</f>
        <v>0</v>
      </c>
      <c r="P25" s="102">
        <f>[12]Main!P18</f>
        <v>25</v>
      </c>
      <c r="Q25" s="102">
        <f>[12]Main!Q18</f>
        <v>6</v>
      </c>
      <c r="R25" s="102">
        <f>[12]Main!R18</f>
        <v>11</v>
      </c>
      <c r="S25" s="102">
        <f>[12]Main!S18</f>
        <v>6</v>
      </c>
      <c r="T25" s="102">
        <f>[12]Main!T18</f>
        <v>0</v>
      </c>
      <c r="U25" s="102">
        <f>[12]Main!U18</f>
        <v>23</v>
      </c>
    </row>
    <row r="26" spans="1:21">
      <c r="A26" s="59" t="s">
        <v>49</v>
      </c>
      <c r="B26" s="102">
        <f>[12]Main!B19</f>
        <v>9</v>
      </c>
      <c r="C26" s="102">
        <f>[12]Main!C19</f>
        <v>33</v>
      </c>
      <c r="D26" s="102">
        <f>[12]Main!D19</f>
        <v>18</v>
      </c>
      <c r="E26" s="102">
        <f>[12]Main!E19</f>
        <v>2</v>
      </c>
      <c r="F26" s="102">
        <f>[12]Main!F19</f>
        <v>62</v>
      </c>
      <c r="G26" s="102">
        <f>[12]Main!G19</f>
        <v>2</v>
      </c>
      <c r="H26" s="102">
        <f>[12]Main!H19</f>
        <v>10</v>
      </c>
      <c r="I26" s="102">
        <f>[12]Main!I19</f>
        <v>2</v>
      </c>
      <c r="J26" s="102">
        <f>[12]Main!J19</f>
        <v>0</v>
      </c>
      <c r="K26" s="102">
        <f>[12]Main!K19</f>
        <v>14</v>
      </c>
      <c r="L26" s="102">
        <f>[12]Main!L19</f>
        <v>4</v>
      </c>
      <c r="M26" s="102">
        <f>[12]Main!M19</f>
        <v>12</v>
      </c>
      <c r="N26" s="102">
        <f>[12]Main!N19</f>
        <v>7</v>
      </c>
      <c r="O26" s="102">
        <f>[12]Main!O19</f>
        <v>2</v>
      </c>
      <c r="P26" s="102">
        <f>[12]Main!P19</f>
        <v>25</v>
      </c>
      <c r="Q26" s="102">
        <f>[12]Main!Q19</f>
        <v>3</v>
      </c>
      <c r="R26" s="102">
        <f>[12]Main!R19</f>
        <v>11</v>
      </c>
      <c r="S26" s="102">
        <f>[12]Main!S19</f>
        <v>9</v>
      </c>
      <c r="T26" s="102">
        <f>[12]Main!T19</f>
        <v>0</v>
      </c>
      <c r="U26" s="102">
        <f>[12]Main!U19</f>
        <v>23</v>
      </c>
    </row>
    <row r="27" spans="1:21">
      <c r="A27" s="59" t="s">
        <v>50</v>
      </c>
      <c r="B27" s="102">
        <f>[12]Main!B20</f>
        <v>5</v>
      </c>
      <c r="C27" s="102">
        <f>[12]Main!C20</f>
        <v>26</v>
      </c>
      <c r="D27" s="102">
        <f>[12]Main!D20</f>
        <v>27</v>
      </c>
      <c r="E27" s="102">
        <f>[12]Main!E20</f>
        <v>8</v>
      </c>
      <c r="F27" s="102">
        <f>[12]Main!F20</f>
        <v>66</v>
      </c>
      <c r="G27" s="102">
        <f>[12]Main!G20</f>
        <v>2</v>
      </c>
      <c r="H27" s="102">
        <f>[12]Main!H20</f>
        <v>7</v>
      </c>
      <c r="I27" s="102">
        <f>[12]Main!I20</f>
        <v>4</v>
      </c>
      <c r="J27" s="102">
        <f>[12]Main!J20</f>
        <v>1</v>
      </c>
      <c r="K27" s="102">
        <f>[12]Main!K20</f>
        <v>14</v>
      </c>
      <c r="L27" s="102">
        <f>[12]Main!L20</f>
        <v>2</v>
      </c>
      <c r="M27" s="102">
        <f>[12]Main!M20</f>
        <v>11</v>
      </c>
      <c r="N27" s="102">
        <f>[12]Main!N20</f>
        <v>9</v>
      </c>
      <c r="O27" s="102">
        <f>[12]Main!O20</f>
        <v>6</v>
      </c>
      <c r="P27" s="102">
        <f>[12]Main!P20</f>
        <v>28</v>
      </c>
      <c r="Q27" s="102">
        <f>[12]Main!Q20</f>
        <v>1</v>
      </c>
      <c r="R27" s="102">
        <f>[12]Main!R20</f>
        <v>8</v>
      </c>
      <c r="S27" s="102">
        <f>[12]Main!S20</f>
        <v>14</v>
      </c>
      <c r="T27" s="102">
        <f>[12]Main!T20</f>
        <v>1</v>
      </c>
      <c r="U27" s="102">
        <f>[12]Main!U20</f>
        <v>24</v>
      </c>
    </row>
    <row r="28" spans="1:21">
      <c r="A28" s="59" t="s">
        <v>51</v>
      </c>
      <c r="B28" s="102">
        <f>[12]Main!B21</f>
        <v>9</v>
      </c>
      <c r="C28" s="102">
        <f>[12]Main!C21</f>
        <v>26</v>
      </c>
      <c r="D28" s="102">
        <f>[12]Main!D21</f>
        <v>20</v>
      </c>
      <c r="E28" s="102">
        <f>[12]Main!E21</f>
        <v>7</v>
      </c>
      <c r="F28" s="102">
        <f>[12]Main!F21</f>
        <v>62</v>
      </c>
      <c r="G28" s="102">
        <f>[12]Main!G21</f>
        <v>3</v>
      </c>
      <c r="H28" s="102">
        <f>[12]Main!H21</f>
        <v>7</v>
      </c>
      <c r="I28" s="102">
        <f>[12]Main!I21</f>
        <v>3</v>
      </c>
      <c r="J28" s="102">
        <f>[12]Main!J21</f>
        <v>1</v>
      </c>
      <c r="K28" s="102">
        <f>[12]Main!K21</f>
        <v>14</v>
      </c>
      <c r="L28" s="102">
        <f>[12]Main!L21</f>
        <v>4</v>
      </c>
      <c r="M28" s="102">
        <f>[12]Main!M21</f>
        <v>10</v>
      </c>
      <c r="N28" s="102">
        <f>[12]Main!N21</f>
        <v>6</v>
      </c>
      <c r="O28" s="102">
        <f>[12]Main!O21</f>
        <v>5</v>
      </c>
      <c r="P28" s="102">
        <f>[12]Main!P21</f>
        <v>25</v>
      </c>
      <c r="Q28" s="102">
        <f>[12]Main!Q21</f>
        <v>2</v>
      </c>
      <c r="R28" s="102">
        <f>[12]Main!R21</f>
        <v>9</v>
      </c>
      <c r="S28" s="102">
        <f>[12]Main!S21</f>
        <v>11</v>
      </c>
      <c r="T28" s="102">
        <f>[12]Main!T21</f>
        <v>1</v>
      </c>
      <c r="U28" s="102">
        <f>[12]Main!U21</f>
        <v>23</v>
      </c>
    </row>
    <row r="29" spans="1:21">
      <c r="A29" s="59" t="s">
        <v>52</v>
      </c>
      <c r="B29" s="102">
        <f>[12]Main!B22</f>
        <v>3</v>
      </c>
      <c r="C29" s="102">
        <f>[12]Main!C22</f>
        <v>14</v>
      </c>
      <c r="D29" s="102">
        <f>[12]Main!D22</f>
        <v>20</v>
      </c>
      <c r="E29" s="102">
        <f>[12]Main!E22</f>
        <v>4</v>
      </c>
      <c r="F29" s="102">
        <f>[12]Main!F22</f>
        <v>41</v>
      </c>
      <c r="G29" s="102">
        <f>[12]Main!G22</f>
        <v>2</v>
      </c>
      <c r="H29" s="102">
        <f>[12]Main!H22</f>
        <v>4</v>
      </c>
      <c r="I29" s="102">
        <f>[12]Main!I22</f>
        <v>4</v>
      </c>
      <c r="J29" s="102">
        <f>[12]Main!J22</f>
        <v>0</v>
      </c>
      <c r="K29" s="102">
        <f>[12]Main!K22</f>
        <v>10</v>
      </c>
      <c r="L29" s="102">
        <f>[12]Main!L22</f>
        <v>0</v>
      </c>
      <c r="M29" s="102">
        <f>[12]Main!M22</f>
        <v>4</v>
      </c>
      <c r="N29" s="102">
        <f>[12]Main!N22</f>
        <v>9</v>
      </c>
      <c r="O29" s="102">
        <f>[12]Main!O22</f>
        <v>3</v>
      </c>
      <c r="P29" s="102">
        <f>[12]Main!P22</f>
        <v>16</v>
      </c>
      <c r="Q29" s="102">
        <f>[12]Main!Q22</f>
        <v>1</v>
      </c>
      <c r="R29" s="102">
        <f>[12]Main!R22</f>
        <v>6</v>
      </c>
      <c r="S29" s="102">
        <f>[12]Main!S22</f>
        <v>7</v>
      </c>
      <c r="T29" s="102">
        <f>[12]Main!T22</f>
        <v>1</v>
      </c>
      <c r="U29" s="102">
        <f>[12]Main!U22</f>
        <v>15</v>
      </c>
    </row>
    <row r="30" spans="1:21">
      <c r="A30" s="59" t="s">
        <v>53</v>
      </c>
      <c r="B30" s="102">
        <f>[12]Main!B23</f>
        <v>7</v>
      </c>
      <c r="C30" s="102">
        <f>[12]Main!C23</f>
        <v>35</v>
      </c>
      <c r="D30" s="102">
        <f>[12]Main!D23</f>
        <v>19</v>
      </c>
      <c r="E30" s="102">
        <f>[12]Main!E23</f>
        <v>1</v>
      </c>
      <c r="F30" s="102">
        <f>[12]Main!F23</f>
        <v>62</v>
      </c>
      <c r="G30" s="102">
        <f>[12]Main!G23</f>
        <v>2</v>
      </c>
      <c r="H30" s="102">
        <f>[12]Main!H23</f>
        <v>8</v>
      </c>
      <c r="I30" s="102">
        <f>[12]Main!I23</f>
        <v>4</v>
      </c>
      <c r="J30" s="102">
        <f>[12]Main!J23</f>
        <v>0</v>
      </c>
      <c r="K30" s="102">
        <f>[12]Main!K23</f>
        <v>14</v>
      </c>
      <c r="L30" s="102">
        <f>[12]Main!L23</f>
        <v>4</v>
      </c>
      <c r="M30" s="102">
        <f>[12]Main!M23</f>
        <v>13</v>
      </c>
      <c r="N30" s="102">
        <f>[12]Main!N23</f>
        <v>7</v>
      </c>
      <c r="O30" s="102">
        <f>[12]Main!O23</f>
        <v>1</v>
      </c>
      <c r="P30" s="102">
        <f>[12]Main!P23</f>
        <v>25</v>
      </c>
      <c r="Q30" s="102">
        <f>[12]Main!Q23</f>
        <v>1</v>
      </c>
      <c r="R30" s="102">
        <f>[12]Main!R23</f>
        <v>14</v>
      </c>
      <c r="S30" s="102">
        <f>[12]Main!S23</f>
        <v>8</v>
      </c>
      <c r="T30" s="102">
        <f>[12]Main!T23</f>
        <v>0</v>
      </c>
      <c r="U30" s="102">
        <f>[12]Main!U23</f>
        <v>23</v>
      </c>
    </row>
    <row r="31" spans="1:21">
      <c r="A31" s="59" t="s">
        <v>54</v>
      </c>
      <c r="B31" s="102">
        <f>[12]Main!B24</f>
        <v>2</v>
      </c>
      <c r="C31" s="102">
        <f>[12]Main!C24</f>
        <v>28</v>
      </c>
      <c r="D31" s="102">
        <f>[12]Main!D24</f>
        <v>30</v>
      </c>
      <c r="E31" s="102">
        <f>[12]Main!E24</f>
        <v>2</v>
      </c>
      <c r="F31" s="102">
        <f>[12]Main!F24</f>
        <v>62</v>
      </c>
      <c r="G31" s="102">
        <f>[12]Main!G24</f>
        <v>1</v>
      </c>
      <c r="H31" s="102">
        <f>[12]Main!H24</f>
        <v>4</v>
      </c>
      <c r="I31" s="102">
        <f>[12]Main!I24</f>
        <v>8</v>
      </c>
      <c r="J31" s="102">
        <f>[12]Main!J24</f>
        <v>1</v>
      </c>
      <c r="K31" s="102">
        <f>[12]Main!K24</f>
        <v>14</v>
      </c>
      <c r="L31" s="102">
        <f>[12]Main!L24</f>
        <v>1</v>
      </c>
      <c r="M31" s="102">
        <f>[12]Main!M24</f>
        <v>13</v>
      </c>
      <c r="N31" s="102">
        <f>[12]Main!N24</f>
        <v>11</v>
      </c>
      <c r="O31" s="102">
        <f>[12]Main!O24</f>
        <v>0</v>
      </c>
      <c r="P31" s="102">
        <f>[12]Main!P24</f>
        <v>25</v>
      </c>
      <c r="Q31" s="102">
        <f>[12]Main!Q24</f>
        <v>0</v>
      </c>
      <c r="R31" s="102">
        <f>[12]Main!R24</f>
        <v>11</v>
      </c>
      <c r="S31" s="102">
        <f>[12]Main!S24</f>
        <v>11</v>
      </c>
      <c r="T31" s="102">
        <f>[12]Main!T24</f>
        <v>1</v>
      </c>
      <c r="U31" s="102">
        <f>[12]Main!U24</f>
        <v>23</v>
      </c>
    </row>
    <row r="32" spans="1:21">
      <c r="A32" s="59" t="s">
        <v>55</v>
      </c>
      <c r="B32" s="102">
        <f>[12]Main!B25</f>
        <v>7</v>
      </c>
      <c r="C32" s="102">
        <f>[12]Main!C25</f>
        <v>28</v>
      </c>
      <c r="D32" s="102">
        <f>[12]Main!D25</f>
        <v>27</v>
      </c>
      <c r="E32" s="102">
        <f>[12]Main!E25</f>
        <v>0</v>
      </c>
      <c r="F32" s="102">
        <f>[12]Main!F25</f>
        <v>62</v>
      </c>
      <c r="G32" s="102">
        <f>[12]Main!G25</f>
        <v>3</v>
      </c>
      <c r="H32" s="102">
        <f>[12]Main!H25</f>
        <v>6</v>
      </c>
      <c r="I32" s="102">
        <f>[12]Main!I25</f>
        <v>5</v>
      </c>
      <c r="J32" s="102">
        <f>[12]Main!J25</f>
        <v>0</v>
      </c>
      <c r="K32" s="102">
        <f>[12]Main!K25</f>
        <v>14</v>
      </c>
      <c r="L32" s="102">
        <f>[12]Main!L25</f>
        <v>2</v>
      </c>
      <c r="M32" s="102">
        <f>[12]Main!M25</f>
        <v>11</v>
      </c>
      <c r="N32" s="102">
        <f>[12]Main!N25</f>
        <v>12</v>
      </c>
      <c r="O32" s="102">
        <f>[12]Main!O25</f>
        <v>0</v>
      </c>
      <c r="P32" s="102">
        <f>[12]Main!P25</f>
        <v>25</v>
      </c>
      <c r="Q32" s="102">
        <f>[12]Main!Q25</f>
        <v>2</v>
      </c>
      <c r="R32" s="102">
        <f>[12]Main!R25</f>
        <v>11</v>
      </c>
      <c r="S32" s="102">
        <f>[12]Main!S25</f>
        <v>10</v>
      </c>
      <c r="T32" s="102">
        <f>[12]Main!T25</f>
        <v>0</v>
      </c>
      <c r="U32" s="102">
        <f>[12]Main!U25</f>
        <v>23</v>
      </c>
    </row>
    <row r="33" spans="1:21">
      <c r="A33" s="59" t="s">
        <v>56</v>
      </c>
      <c r="B33" s="102">
        <f>[12]Main!B26</f>
        <v>4</v>
      </c>
      <c r="C33" s="102">
        <f>[12]Main!C26</f>
        <v>15</v>
      </c>
      <c r="D33" s="102">
        <f>[12]Main!D26</f>
        <v>35</v>
      </c>
      <c r="E33" s="102">
        <f>[12]Main!E26</f>
        <v>8</v>
      </c>
      <c r="F33" s="102">
        <f>[12]Main!F26</f>
        <v>62</v>
      </c>
      <c r="G33" s="102">
        <f>[12]Main!G26</f>
        <v>1</v>
      </c>
      <c r="H33" s="102">
        <f>[12]Main!H26</f>
        <v>1</v>
      </c>
      <c r="I33" s="102">
        <f>[12]Main!I26</f>
        <v>11</v>
      </c>
      <c r="J33" s="102">
        <f>[12]Main!J26</f>
        <v>1</v>
      </c>
      <c r="K33" s="102">
        <f>[12]Main!K26</f>
        <v>14</v>
      </c>
      <c r="L33" s="102">
        <f>[12]Main!L26</f>
        <v>2</v>
      </c>
      <c r="M33" s="102">
        <f>[12]Main!M26</f>
        <v>7</v>
      </c>
      <c r="N33" s="102">
        <f>[12]Main!N26</f>
        <v>10</v>
      </c>
      <c r="O33" s="102">
        <f>[12]Main!O26</f>
        <v>6</v>
      </c>
      <c r="P33" s="102">
        <f>[12]Main!P26</f>
        <v>25</v>
      </c>
      <c r="Q33" s="102">
        <f>[12]Main!Q26</f>
        <v>1</v>
      </c>
      <c r="R33" s="102">
        <f>[12]Main!R26</f>
        <v>7</v>
      </c>
      <c r="S33" s="102">
        <f>[12]Main!S26</f>
        <v>14</v>
      </c>
      <c r="T33" s="102">
        <f>[12]Main!T26</f>
        <v>1</v>
      </c>
      <c r="U33" s="102">
        <f>[12]Main!U26</f>
        <v>23</v>
      </c>
    </row>
    <row r="34" spans="1:21">
      <c r="A34" s="59" t="s">
        <v>57</v>
      </c>
      <c r="B34" s="102">
        <f>[12]Main!B27</f>
        <v>9</v>
      </c>
      <c r="C34" s="102">
        <f>[12]Main!C27</f>
        <v>27</v>
      </c>
      <c r="D34" s="102">
        <f>[12]Main!D27</f>
        <v>21</v>
      </c>
      <c r="E34" s="102">
        <f>[12]Main!E27</f>
        <v>5</v>
      </c>
      <c r="F34" s="102">
        <f>[12]Main!F27</f>
        <v>62</v>
      </c>
      <c r="G34" s="102">
        <f>[12]Main!G27</f>
        <v>3</v>
      </c>
      <c r="H34" s="102">
        <f>[12]Main!H27</f>
        <v>8</v>
      </c>
      <c r="I34" s="102">
        <f>[12]Main!I27</f>
        <v>2</v>
      </c>
      <c r="J34" s="102">
        <f>[12]Main!J27</f>
        <v>1</v>
      </c>
      <c r="K34" s="102">
        <f>[12]Main!K27</f>
        <v>14</v>
      </c>
      <c r="L34" s="102">
        <f>[12]Main!L27</f>
        <v>5</v>
      </c>
      <c r="M34" s="102">
        <f>[12]Main!M27</f>
        <v>7</v>
      </c>
      <c r="N34" s="102">
        <f>[12]Main!N27</f>
        <v>10</v>
      </c>
      <c r="O34" s="102">
        <f>[12]Main!O27</f>
        <v>3</v>
      </c>
      <c r="P34" s="102">
        <f>[12]Main!P27</f>
        <v>25</v>
      </c>
      <c r="Q34" s="102">
        <f>[12]Main!Q27</f>
        <v>1</v>
      </c>
      <c r="R34" s="102">
        <f>[12]Main!R27</f>
        <v>12</v>
      </c>
      <c r="S34" s="102">
        <f>[12]Main!S27</f>
        <v>9</v>
      </c>
      <c r="T34" s="102">
        <f>[12]Main!T27</f>
        <v>1</v>
      </c>
      <c r="U34" s="102">
        <f>[12]Main!U27</f>
        <v>23</v>
      </c>
    </row>
    <row r="36" spans="1:21">
      <c r="A36" s="59" t="s">
        <v>143</v>
      </c>
      <c r="B36" s="59" t="s">
        <v>73</v>
      </c>
      <c r="G36" s="59" t="s">
        <v>69</v>
      </c>
      <c r="L36" s="59" t="s">
        <v>70</v>
      </c>
      <c r="Q36" s="59" t="s">
        <v>71</v>
      </c>
    </row>
    <row r="37" spans="1:21">
      <c r="B37" s="59" t="s">
        <v>3</v>
      </c>
      <c r="C37" s="59" t="s">
        <v>4</v>
      </c>
      <c r="D37" s="59" t="s">
        <v>5</v>
      </c>
      <c r="E37" s="59" t="s">
        <v>6</v>
      </c>
      <c r="F37" s="59" t="s">
        <v>7</v>
      </c>
      <c r="G37" s="59" t="s">
        <v>3</v>
      </c>
      <c r="H37" s="59" t="s">
        <v>4</v>
      </c>
      <c r="I37" s="59" t="s">
        <v>5</v>
      </c>
      <c r="J37" s="59" t="s">
        <v>6</v>
      </c>
      <c r="K37" s="59" t="s">
        <v>7</v>
      </c>
      <c r="L37" s="59" t="s">
        <v>3</v>
      </c>
      <c r="M37" s="59" t="s">
        <v>4</v>
      </c>
      <c r="N37" s="59" t="s">
        <v>5</v>
      </c>
      <c r="O37" s="59" t="s">
        <v>6</v>
      </c>
      <c r="P37" s="59" t="s">
        <v>7</v>
      </c>
      <c r="Q37" s="59" t="s">
        <v>3</v>
      </c>
      <c r="R37" s="59" t="s">
        <v>4</v>
      </c>
      <c r="S37" s="59" t="s">
        <v>5</v>
      </c>
      <c r="T37" s="59" t="s">
        <v>6</v>
      </c>
      <c r="U37" s="59" t="s">
        <v>7</v>
      </c>
    </row>
    <row r="38" spans="1:21">
      <c r="A38" s="59" t="s">
        <v>2</v>
      </c>
      <c r="B38" s="102">
        <f>[7]Main!B5</f>
        <v>1</v>
      </c>
      <c r="C38" s="102">
        <f>[7]Main!C5</f>
        <v>4</v>
      </c>
      <c r="D38" s="102">
        <f>[7]Main!D5</f>
        <v>10</v>
      </c>
      <c r="E38" s="102">
        <f>[7]Main!E5</f>
        <v>5</v>
      </c>
      <c r="F38" s="102">
        <f>[7]Main!F5</f>
        <v>20</v>
      </c>
      <c r="G38" s="102">
        <f>[7]Main!G5</f>
        <v>0</v>
      </c>
      <c r="H38" s="102">
        <f>[7]Main!H5</f>
        <v>0</v>
      </c>
      <c r="I38" s="102">
        <f>[7]Main!I5</f>
        <v>2</v>
      </c>
      <c r="J38" s="102">
        <f>[7]Main!J5</f>
        <v>0</v>
      </c>
      <c r="K38" s="102">
        <f>[7]Main!K5</f>
        <v>2</v>
      </c>
      <c r="L38" s="102">
        <f>[7]Main!L5</f>
        <v>0</v>
      </c>
      <c r="M38" s="102">
        <f>[7]Main!M5</f>
        <v>1</v>
      </c>
      <c r="N38" s="102">
        <f>[7]Main!N5</f>
        <v>3</v>
      </c>
      <c r="O38" s="102">
        <f>[7]Main!O5</f>
        <v>4</v>
      </c>
      <c r="P38" s="102">
        <f>[7]Main!P5</f>
        <v>8</v>
      </c>
      <c r="Q38" s="102">
        <f>[7]Main!Q5</f>
        <v>1</v>
      </c>
      <c r="R38" s="102">
        <f>[7]Main!R5</f>
        <v>3</v>
      </c>
      <c r="S38" s="102">
        <f>[7]Main!S5</f>
        <v>5</v>
      </c>
      <c r="T38" s="102">
        <f>[7]Main!T5</f>
        <v>1</v>
      </c>
      <c r="U38" s="102">
        <f>[7]Main!U5</f>
        <v>10</v>
      </c>
    </row>
    <row r="39" spans="1:21">
      <c r="A39" s="59" t="s">
        <v>150</v>
      </c>
      <c r="B39" s="102">
        <f>[7]Main!B6</f>
        <v>1</v>
      </c>
      <c r="C39" s="102">
        <f>[7]Main!C6</f>
        <v>4</v>
      </c>
      <c r="D39" s="102">
        <f>[7]Main!D6</f>
        <v>9</v>
      </c>
      <c r="E39" s="102">
        <f>[7]Main!E6</f>
        <v>4</v>
      </c>
      <c r="F39" s="102">
        <f>[7]Main!F6</f>
        <v>18</v>
      </c>
      <c r="G39" s="102">
        <f>[7]Main!G6</f>
        <v>0</v>
      </c>
      <c r="H39" s="102">
        <f>[7]Main!H6</f>
        <v>0</v>
      </c>
      <c r="I39" s="102">
        <f>[7]Main!I6</f>
        <v>2</v>
      </c>
      <c r="J39" s="102">
        <f>[7]Main!J6</f>
        <v>0</v>
      </c>
      <c r="K39" s="102">
        <f>[7]Main!K6</f>
        <v>2</v>
      </c>
      <c r="L39" s="102">
        <f>[7]Main!L6</f>
        <v>0</v>
      </c>
      <c r="M39" s="102">
        <f>[7]Main!M6</f>
        <v>1</v>
      </c>
      <c r="N39" s="102">
        <f>[7]Main!N6</f>
        <v>3</v>
      </c>
      <c r="O39" s="102">
        <f>[7]Main!O6</f>
        <v>3</v>
      </c>
      <c r="P39" s="102">
        <f>[7]Main!P6</f>
        <v>7</v>
      </c>
      <c r="Q39" s="102">
        <f>[7]Main!Q6</f>
        <v>1</v>
      </c>
      <c r="R39" s="102">
        <f>[7]Main!R6</f>
        <v>3</v>
      </c>
      <c r="S39" s="102">
        <f>[7]Main!S6</f>
        <v>4</v>
      </c>
      <c r="T39" s="102">
        <f>[7]Main!T6</f>
        <v>1</v>
      </c>
      <c r="U39" s="102">
        <f>[7]Main!U6</f>
        <v>9</v>
      </c>
    </row>
    <row r="40" spans="1:21">
      <c r="A40" s="59" t="s">
        <v>37</v>
      </c>
      <c r="B40" s="102">
        <f>[7]Main!B7</f>
        <v>1</v>
      </c>
      <c r="C40" s="102">
        <f>[7]Main!C7</f>
        <v>3</v>
      </c>
      <c r="D40" s="102">
        <f>[7]Main!D7</f>
        <v>13</v>
      </c>
      <c r="E40" s="102">
        <f>[7]Main!E7</f>
        <v>3</v>
      </c>
      <c r="F40" s="102">
        <f>[7]Main!F7</f>
        <v>20</v>
      </c>
      <c r="G40" s="102">
        <f>[7]Main!G7</f>
        <v>0</v>
      </c>
      <c r="H40" s="102">
        <f>[7]Main!H7</f>
        <v>0</v>
      </c>
      <c r="I40" s="102">
        <f>[7]Main!I7</f>
        <v>2</v>
      </c>
      <c r="J40" s="102">
        <f>[7]Main!J7</f>
        <v>0</v>
      </c>
      <c r="K40" s="102">
        <f>[7]Main!K7</f>
        <v>2</v>
      </c>
      <c r="L40" s="102">
        <f>[7]Main!L7</f>
        <v>0</v>
      </c>
      <c r="M40" s="102">
        <f>[7]Main!M7</f>
        <v>1</v>
      </c>
      <c r="N40" s="102">
        <f>[7]Main!N7</f>
        <v>4</v>
      </c>
      <c r="O40" s="102">
        <f>[7]Main!O7</f>
        <v>3</v>
      </c>
      <c r="P40" s="102">
        <f>[7]Main!P7</f>
        <v>8</v>
      </c>
      <c r="Q40" s="102">
        <f>[7]Main!Q7</f>
        <v>1</v>
      </c>
      <c r="R40" s="102">
        <f>[7]Main!R7</f>
        <v>2</v>
      </c>
      <c r="S40" s="102">
        <f>[7]Main!S7</f>
        <v>7</v>
      </c>
      <c r="T40" s="102">
        <f>[7]Main!T7</f>
        <v>0</v>
      </c>
      <c r="U40" s="102">
        <f>[7]Main!U7</f>
        <v>10</v>
      </c>
    </row>
    <row r="41" spans="1:21">
      <c r="A41" s="59" t="s">
        <v>38</v>
      </c>
      <c r="B41" s="102">
        <f>[7]Main!B8</f>
        <v>1</v>
      </c>
      <c r="C41" s="102">
        <f>[7]Main!C8</f>
        <v>3</v>
      </c>
      <c r="D41" s="102">
        <f>[7]Main!D8</f>
        <v>11</v>
      </c>
      <c r="E41" s="102">
        <f>[7]Main!E8</f>
        <v>3</v>
      </c>
      <c r="F41" s="102">
        <f>[7]Main!F8</f>
        <v>18</v>
      </c>
      <c r="G41" s="102">
        <f>[7]Main!G8</f>
        <v>0</v>
      </c>
      <c r="H41" s="102">
        <f>[7]Main!H8</f>
        <v>0</v>
      </c>
      <c r="I41" s="102">
        <f>[7]Main!I8</f>
        <v>2</v>
      </c>
      <c r="J41" s="102">
        <f>[7]Main!J8</f>
        <v>0</v>
      </c>
      <c r="K41" s="102">
        <f>[7]Main!K8</f>
        <v>2</v>
      </c>
      <c r="L41" s="102">
        <f>[7]Main!L8</f>
        <v>0</v>
      </c>
      <c r="M41" s="102">
        <f>[7]Main!M8</f>
        <v>1</v>
      </c>
      <c r="N41" s="102">
        <f>[7]Main!N8</f>
        <v>3</v>
      </c>
      <c r="O41" s="102">
        <f>[7]Main!O8</f>
        <v>3</v>
      </c>
      <c r="P41" s="102">
        <f>[7]Main!P8</f>
        <v>7</v>
      </c>
      <c r="Q41" s="102">
        <f>[7]Main!Q8</f>
        <v>1</v>
      </c>
      <c r="R41" s="102">
        <f>[7]Main!R8</f>
        <v>2</v>
      </c>
      <c r="S41" s="102">
        <f>[7]Main!S8</f>
        <v>6</v>
      </c>
      <c r="T41" s="102">
        <f>[7]Main!T8</f>
        <v>0</v>
      </c>
      <c r="U41" s="102">
        <f>[7]Main!U8</f>
        <v>9</v>
      </c>
    </row>
    <row r="42" spans="1:21">
      <c r="A42" s="59" t="s">
        <v>39</v>
      </c>
      <c r="B42" s="102">
        <f>[7]Main!B9</f>
        <v>1</v>
      </c>
      <c r="C42" s="102">
        <f>[7]Main!C9</f>
        <v>3</v>
      </c>
      <c r="D42" s="102">
        <f>[7]Main!D9</f>
        <v>10</v>
      </c>
      <c r="E42" s="102">
        <f>[7]Main!E9</f>
        <v>4</v>
      </c>
      <c r="F42" s="102">
        <f>[7]Main!F9</f>
        <v>18</v>
      </c>
      <c r="G42" s="102">
        <f>[7]Main!G9</f>
        <v>0</v>
      </c>
      <c r="H42" s="102">
        <f>[7]Main!H9</f>
        <v>0</v>
      </c>
      <c r="I42" s="102">
        <f>[7]Main!I9</f>
        <v>2</v>
      </c>
      <c r="J42" s="102">
        <f>[7]Main!J9</f>
        <v>0</v>
      </c>
      <c r="K42" s="102">
        <f>[7]Main!K9</f>
        <v>2</v>
      </c>
      <c r="L42" s="102">
        <f>[7]Main!L9</f>
        <v>0</v>
      </c>
      <c r="M42" s="102">
        <f>[7]Main!M9</f>
        <v>1</v>
      </c>
      <c r="N42" s="102">
        <f>[7]Main!N9</f>
        <v>2</v>
      </c>
      <c r="O42" s="102">
        <f>[7]Main!O9</f>
        <v>4</v>
      </c>
      <c r="P42" s="102">
        <f>[7]Main!P9</f>
        <v>7</v>
      </c>
      <c r="Q42" s="102">
        <f>[7]Main!Q9</f>
        <v>1</v>
      </c>
      <c r="R42" s="102">
        <f>[7]Main!R9</f>
        <v>2</v>
      </c>
      <c r="S42" s="102">
        <f>[7]Main!S9</f>
        <v>6</v>
      </c>
      <c r="T42" s="102">
        <f>[7]Main!T9</f>
        <v>0</v>
      </c>
      <c r="U42" s="102">
        <f>[7]Main!U9</f>
        <v>9</v>
      </c>
    </row>
    <row r="43" spans="1:21">
      <c r="A43" s="59" t="s">
        <v>40</v>
      </c>
      <c r="B43" s="102">
        <f>[7]Main!B10</f>
        <v>0</v>
      </c>
      <c r="C43" s="102">
        <f>[7]Main!C10</f>
        <v>4</v>
      </c>
      <c r="D43" s="102">
        <f>[7]Main!D10</f>
        <v>13</v>
      </c>
      <c r="E43" s="102">
        <f>[7]Main!E10</f>
        <v>1</v>
      </c>
      <c r="F43" s="102">
        <f>[7]Main!F10</f>
        <v>18</v>
      </c>
      <c r="G43" s="102">
        <f>[7]Main!G10</f>
        <v>0</v>
      </c>
      <c r="H43" s="102">
        <f>[7]Main!H10</f>
        <v>0</v>
      </c>
      <c r="I43" s="102">
        <f>[7]Main!I10</f>
        <v>2</v>
      </c>
      <c r="J43" s="102">
        <f>[7]Main!J10</f>
        <v>0</v>
      </c>
      <c r="K43" s="102">
        <f>[7]Main!K10</f>
        <v>2</v>
      </c>
      <c r="L43" s="102">
        <f>[7]Main!L10</f>
        <v>0</v>
      </c>
      <c r="M43" s="102">
        <f>[7]Main!M10</f>
        <v>1</v>
      </c>
      <c r="N43" s="102">
        <f>[7]Main!N10</f>
        <v>5</v>
      </c>
      <c r="O43" s="102">
        <f>[7]Main!O10</f>
        <v>1</v>
      </c>
      <c r="P43" s="102">
        <f>[7]Main!P10</f>
        <v>7</v>
      </c>
      <c r="Q43" s="102">
        <f>[7]Main!Q10</f>
        <v>0</v>
      </c>
      <c r="R43" s="102">
        <f>[7]Main!R10</f>
        <v>3</v>
      </c>
      <c r="S43" s="102">
        <f>[7]Main!S10</f>
        <v>6</v>
      </c>
      <c r="T43" s="102">
        <f>[7]Main!T10</f>
        <v>0</v>
      </c>
      <c r="U43" s="102">
        <f>[7]Main!U10</f>
        <v>9</v>
      </c>
    </row>
    <row r="44" spans="1:21">
      <c r="A44" s="59" t="s">
        <v>41</v>
      </c>
      <c r="B44" s="102">
        <f>[7]Main!B11</f>
        <v>2</v>
      </c>
      <c r="C44" s="102">
        <f>[7]Main!C11</f>
        <v>5</v>
      </c>
      <c r="D44" s="102">
        <f>[7]Main!D11</f>
        <v>9</v>
      </c>
      <c r="E44" s="102">
        <f>[7]Main!E11</f>
        <v>2</v>
      </c>
      <c r="F44" s="102">
        <f>[7]Main!F11</f>
        <v>18</v>
      </c>
      <c r="G44" s="102">
        <f>[7]Main!G11</f>
        <v>0</v>
      </c>
      <c r="H44" s="102">
        <f>[7]Main!H11</f>
        <v>0</v>
      </c>
      <c r="I44" s="102">
        <f>[7]Main!I11</f>
        <v>2</v>
      </c>
      <c r="J44" s="102">
        <f>[7]Main!J11</f>
        <v>0</v>
      </c>
      <c r="K44" s="102">
        <f>[7]Main!K11</f>
        <v>2</v>
      </c>
      <c r="L44" s="102">
        <f>[7]Main!L11</f>
        <v>1</v>
      </c>
      <c r="M44" s="102">
        <f>[7]Main!M11</f>
        <v>1</v>
      </c>
      <c r="N44" s="102">
        <f>[7]Main!N11</f>
        <v>3</v>
      </c>
      <c r="O44" s="102">
        <f>[7]Main!O11</f>
        <v>2</v>
      </c>
      <c r="P44" s="102">
        <f>[7]Main!P11</f>
        <v>7</v>
      </c>
      <c r="Q44" s="102">
        <f>[7]Main!Q11</f>
        <v>1</v>
      </c>
      <c r="R44" s="102">
        <f>[7]Main!R11</f>
        <v>4</v>
      </c>
      <c r="S44" s="102">
        <f>[7]Main!S11</f>
        <v>4</v>
      </c>
      <c r="T44" s="102">
        <f>[7]Main!T11</f>
        <v>0</v>
      </c>
      <c r="U44" s="102">
        <f>[7]Main!U11</f>
        <v>9</v>
      </c>
    </row>
    <row r="45" spans="1:21">
      <c r="A45" s="59" t="s">
        <v>42</v>
      </c>
      <c r="B45" s="102">
        <f>[7]Main!B12</f>
        <v>3</v>
      </c>
      <c r="C45" s="102">
        <f>[7]Main!C12</f>
        <v>11</v>
      </c>
      <c r="D45" s="102">
        <f>[7]Main!D12</f>
        <v>4</v>
      </c>
      <c r="E45" s="102">
        <f>[7]Main!E12</f>
        <v>0</v>
      </c>
      <c r="F45" s="102">
        <f>[7]Main!F12</f>
        <v>18</v>
      </c>
      <c r="G45" s="102">
        <f>[7]Main!G12</f>
        <v>0</v>
      </c>
      <c r="H45" s="102">
        <f>[7]Main!H12</f>
        <v>2</v>
      </c>
      <c r="I45" s="102">
        <f>[7]Main!I12</f>
        <v>0</v>
      </c>
      <c r="J45" s="102">
        <f>[7]Main!J12</f>
        <v>0</v>
      </c>
      <c r="K45" s="102">
        <f>[7]Main!K12</f>
        <v>2</v>
      </c>
      <c r="L45" s="102">
        <f>[7]Main!L12</f>
        <v>1</v>
      </c>
      <c r="M45" s="102">
        <f>[7]Main!M12</f>
        <v>4</v>
      </c>
      <c r="N45" s="102">
        <f>[7]Main!N12</f>
        <v>2</v>
      </c>
      <c r="O45" s="102">
        <f>[7]Main!O12</f>
        <v>0</v>
      </c>
      <c r="P45" s="102">
        <f>[7]Main!P12</f>
        <v>7</v>
      </c>
      <c r="Q45" s="102">
        <f>[7]Main!Q12</f>
        <v>2</v>
      </c>
      <c r="R45" s="102">
        <f>[7]Main!R12</f>
        <v>5</v>
      </c>
      <c r="S45" s="102">
        <f>[7]Main!S12</f>
        <v>2</v>
      </c>
      <c r="T45" s="102">
        <f>[7]Main!T12</f>
        <v>0</v>
      </c>
      <c r="U45" s="102">
        <f>[7]Main!U12</f>
        <v>9</v>
      </c>
    </row>
    <row r="46" spans="1:21">
      <c r="A46" s="59" t="s">
        <v>43</v>
      </c>
      <c r="B46" s="102">
        <f>[7]Main!B13</f>
        <v>2</v>
      </c>
      <c r="C46" s="102">
        <f>[7]Main!C13</f>
        <v>6</v>
      </c>
      <c r="D46" s="102">
        <f>[7]Main!D13</f>
        <v>9</v>
      </c>
      <c r="E46" s="102">
        <f>[7]Main!E13</f>
        <v>0</v>
      </c>
      <c r="F46" s="102">
        <f>[7]Main!F13</f>
        <v>17</v>
      </c>
      <c r="G46" s="102">
        <f>[7]Main!G13</f>
        <v>0</v>
      </c>
      <c r="H46" s="102">
        <f>[7]Main!H13</f>
        <v>1</v>
      </c>
      <c r="I46" s="102">
        <f>[7]Main!I13</f>
        <v>1</v>
      </c>
      <c r="J46" s="102">
        <f>[7]Main!J13</f>
        <v>0</v>
      </c>
      <c r="K46" s="102">
        <f>[7]Main!K13</f>
        <v>2</v>
      </c>
      <c r="L46" s="102">
        <f>[7]Main!L13</f>
        <v>1</v>
      </c>
      <c r="M46" s="102">
        <f>[7]Main!M13</f>
        <v>2</v>
      </c>
      <c r="N46" s="102">
        <f>[7]Main!N13</f>
        <v>3</v>
      </c>
      <c r="O46" s="102">
        <f>[7]Main!O13</f>
        <v>0</v>
      </c>
      <c r="P46" s="102">
        <f>[7]Main!P13</f>
        <v>6</v>
      </c>
      <c r="Q46" s="102">
        <f>[7]Main!Q13</f>
        <v>1</v>
      </c>
      <c r="R46" s="102">
        <f>[7]Main!R13</f>
        <v>3</v>
      </c>
      <c r="S46" s="102">
        <f>[7]Main!S13</f>
        <v>5</v>
      </c>
      <c r="T46" s="102">
        <f>[7]Main!T13</f>
        <v>0</v>
      </c>
      <c r="U46" s="102">
        <f>[7]Main!U13</f>
        <v>9</v>
      </c>
    </row>
    <row r="47" spans="1:21">
      <c r="A47" s="59" t="s">
        <v>44</v>
      </c>
      <c r="B47" s="102">
        <f>[7]Main!B14</f>
        <v>3</v>
      </c>
      <c r="C47" s="102">
        <f>[7]Main!C14</f>
        <v>7</v>
      </c>
      <c r="D47" s="102">
        <f>[7]Main!D14</f>
        <v>7</v>
      </c>
      <c r="E47" s="102">
        <f>[7]Main!E14</f>
        <v>0</v>
      </c>
      <c r="F47" s="102">
        <f>[7]Main!F14</f>
        <v>17</v>
      </c>
      <c r="G47" s="102">
        <f>[7]Main!G14</f>
        <v>0</v>
      </c>
      <c r="H47" s="102">
        <f>[7]Main!H14</f>
        <v>1</v>
      </c>
      <c r="I47" s="102">
        <f>[7]Main!I14</f>
        <v>1</v>
      </c>
      <c r="J47" s="102">
        <f>[7]Main!J14</f>
        <v>0</v>
      </c>
      <c r="K47" s="102">
        <f>[7]Main!K14</f>
        <v>2</v>
      </c>
      <c r="L47" s="102">
        <f>[7]Main!L14</f>
        <v>1</v>
      </c>
      <c r="M47" s="102">
        <f>[7]Main!M14</f>
        <v>3</v>
      </c>
      <c r="N47" s="102">
        <f>[7]Main!N14</f>
        <v>2</v>
      </c>
      <c r="O47" s="102">
        <f>[7]Main!O14</f>
        <v>0</v>
      </c>
      <c r="P47" s="102">
        <f>[7]Main!P14</f>
        <v>6</v>
      </c>
      <c r="Q47" s="102">
        <f>[7]Main!Q14</f>
        <v>2</v>
      </c>
      <c r="R47" s="102">
        <f>[7]Main!R14</f>
        <v>3</v>
      </c>
      <c r="S47" s="102">
        <f>[7]Main!S14</f>
        <v>4</v>
      </c>
      <c r="T47" s="102">
        <f>[7]Main!T14</f>
        <v>0</v>
      </c>
      <c r="U47" s="102">
        <f>[7]Main!U14</f>
        <v>9</v>
      </c>
    </row>
    <row r="48" spans="1:21">
      <c r="A48" s="59" t="s">
        <v>45</v>
      </c>
      <c r="B48" s="102">
        <f>[7]Main!B15</f>
        <v>2</v>
      </c>
      <c r="C48" s="102">
        <f>[7]Main!C15</f>
        <v>5</v>
      </c>
      <c r="D48" s="102">
        <f>[7]Main!D15</f>
        <v>11</v>
      </c>
      <c r="E48" s="102">
        <f>[7]Main!E15</f>
        <v>0</v>
      </c>
      <c r="F48" s="102">
        <f>[7]Main!F15</f>
        <v>18</v>
      </c>
      <c r="G48" s="102">
        <f>[7]Main!G15</f>
        <v>0</v>
      </c>
      <c r="H48" s="102">
        <f>[7]Main!H15</f>
        <v>1</v>
      </c>
      <c r="I48" s="102">
        <f>[7]Main!I15</f>
        <v>1</v>
      </c>
      <c r="J48" s="102">
        <f>[7]Main!J15</f>
        <v>0</v>
      </c>
      <c r="K48" s="102">
        <f>[7]Main!K15</f>
        <v>2</v>
      </c>
      <c r="L48" s="102">
        <f>[7]Main!L15</f>
        <v>1</v>
      </c>
      <c r="M48" s="102">
        <f>[7]Main!M15</f>
        <v>0</v>
      </c>
      <c r="N48" s="102">
        <f>[7]Main!N15</f>
        <v>6</v>
      </c>
      <c r="O48" s="102">
        <f>[7]Main!O15</f>
        <v>0</v>
      </c>
      <c r="P48" s="102">
        <f>[7]Main!P15</f>
        <v>7</v>
      </c>
      <c r="Q48" s="102">
        <f>[7]Main!Q15</f>
        <v>1</v>
      </c>
      <c r="R48" s="102">
        <f>[7]Main!R15</f>
        <v>4</v>
      </c>
      <c r="S48" s="102">
        <f>[7]Main!S15</f>
        <v>4</v>
      </c>
      <c r="T48" s="102">
        <f>[7]Main!T15</f>
        <v>0</v>
      </c>
      <c r="U48" s="102">
        <f>[7]Main!U15</f>
        <v>9</v>
      </c>
    </row>
    <row r="49" spans="1:21">
      <c r="A49" s="59" t="s">
        <v>46</v>
      </c>
      <c r="B49" s="102">
        <f>[7]Main!B16</f>
        <v>0</v>
      </c>
      <c r="C49" s="102">
        <f>[7]Main!C16</f>
        <v>7</v>
      </c>
      <c r="D49" s="102">
        <f>[7]Main!D16</f>
        <v>13</v>
      </c>
      <c r="E49" s="102">
        <f>[7]Main!E16</f>
        <v>0</v>
      </c>
      <c r="F49" s="102">
        <f>[7]Main!F16</f>
        <v>20</v>
      </c>
      <c r="G49" s="102">
        <f>[7]Main!G16</f>
        <v>0</v>
      </c>
      <c r="H49" s="102">
        <f>[7]Main!H16</f>
        <v>1</v>
      </c>
      <c r="I49" s="102">
        <f>[7]Main!I16</f>
        <v>1</v>
      </c>
      <c r="J49" s="102">
        <f>[7]Main!J16</f>
        <v>0</v>
      </c>
      <c r="K49" s="102">
        <f>[7]Main!K16</f>
        <v>2</v>
      </c>
      <c r="L49" s="102">
        <f>[7]Main!L16</f>
        <v>0</v>
      </c>
      <c r="M49" s="102">
        <f>[7]Main!M16</f>
        <v>1</v>
      </c>
      <c r="N49" s="102">
        <f>[7]Main!N16</f>
        <v>7</v>
      </c>
      <c r="O49" s="102">
        <f>[7]Main!O16</f>
        <v>0</v>
      </c>
      <c r="P49" s="102">
        <f>[7]Main!P16</f>
        <v>8</v>
      </c>
      <c r="Q49" s="102">
        <f>[7]Main!Q16</f>
        <v>0</v>
      </c>
      <c r="R49" s="102">
        <f>[7]Main!R16</f>
        <v>5</v>
      </c>
      <c r="S49" s="102">
        <f>[7]Main!S16</f>
        <v>5</v>
      </c>
      <c r="T49" s="102">
        <f>[7]Main!T16</f>
        <v>0</v>
      </c>
      <c r="U49" s="102">
        <f>[7]Main!U16</f>
        <v>10</v>
      </c>
    </row>
    <row r="50" spans="1:21">
      <c r="A50" s="59" t="s">
        <v>47</v>
      </c>
      <c r="B50" s="102">
        <f>[7]Main!B17</f>
        <v>2</v>
      </c>
      <c r="C50" s="102">
        <f>[7]Main!C17</f>
        <v>7</v>
      </c>
      <c r="D50" s="102">
        <f>[7]Main!D17</f>
        <v>9</v>
      </c>
      <c r="E50" s="102">
        <f>[7]Main!E17</f>
        <v>0</v>
      </c>
      <c r="F50" s="102">
        <f>[7]Main!F17</f>
        <v>18</v>
      </c>
      <c r="G50" s="102">
        <f>[7]Main!G17</f>
        <v>0</v>
      </c>
      <c r="H50" s="102">
        <f>[7]Main!H17</f>
        <v>1</v>
      </c>
      <c r="I50" s="102">
        <f>[7]Main!I17</f>
        <v>1</v>
      </c>
      <c r="J50" s="102">
        <f>[7]Main!J17</f>
        <v>0</v>
      </c>
      <c r="K50" s="102">
        <f>[7]Main!K17</f>
        <v>2</v>
      </c>
      <c r="L50" s="102">
        <f>[7]Main!L17</f>
        <v>1</v>
      </c>
      <c r="M50" s="102">
        <f>[7]Main!M17</f>
        <v>1</v>
      </c>
      <c r="N50" s="102">
        <f>[7]Main!N17</f>
        <v>5</v>
      </c>
      <c r="O50" s="102">
        <f>[7]Main!O17</f>
        <v>0</v>
      </c>
      <c r="P50" s="102">
        <f>[7]Main!P17</f>
        <v>7</v>
      </c>
      <c r="Q50" s="102">
        <f>[7]Main!Q17</f>
        <v>1</v>
      </c>
      <c r="R50" s="102">
        <f>[7]Main!R17</f>
        <v>5</v>
      </c>
      <c r="S50" s="102">
        <f>[7]Main!S17</f>
        <v>3</v>
      </c>
      <c r="T50" s="102">
        <f>[7]Main!T17</f>
        <v>0</v>
      </c>
      <c r="U50" s="102">
        <f>[7]Main!U17</f>
        <v>9</v>
      </c>
    </row>
    <row r="51" spans="1:21">
      <c r="A51" s="59" t="s">
        <v>48</v>
      </c>
      <c r="B51" s="102">
        <f>[7]Main!B18</f>
        <v>6</v>
      </c>
      <c r="C51" s="102">
        <f>[7]Main!C18</f>
        <v>9</v>
      </c>
      <c r="D51" s="102">
        <f>[7]Main!D18</f>
        <v>3</v>
      </c>
      <c r="E51" s="102">
        <f>[7]Main!E18</f>
        <v>0</v>
      </c>
      <c r="F51" s="102">
        <f>[7]Main!F18</f>
        <v>18</v>
      </c>
      <c r="G51" s="102">
        <f>[7]Main!G18</f>
        <v>0</v>
      </c>
      <c r="H51" s="102">
        <f>[7]Main!H18</f>
        <v>1</v>
      </c>
      <c r="I51" s="102">
        <f>[7]Main!I18</f>
        <v>1</v>
      </c>
      <c r="J51" s="102">
        <f>[7]Main!J18</f>
        <v>0</v>
      </c>
      <c r="K51" s="102">
        <f>[7]Main!K18</f>
        <v>2</v>
      </c>
      <c r="L51" s="102">
        <f>[7]Main!L18</f>
        <v>2</v>
      </c>
      <c r="M51" s="102">
        <f>[7]Main!M18</f>
        <v>5</v>
      </c>
      <c r="N51" s="102">
        <f>[7]Main!N18</f>
        <v>0</v>
      </c>
      <c r="O51" s="102">
        <f>[7]Main!O18</f>
        <v>0</v>
      </c>
      <c r="P51" s="102">
        <f>[7]Main!P18</f>
        <v>7</v>
      </c>
      <c r="Q51" s="102">
        <f>[7]Main!Q18</f>
        <v>4</v>
      </c>
      <c r="R51" s="102">
        <f>[7]Main!R18</f>
        <v>3</v>
      </c>
      <c r="S51" s="102">
        <f>[7]Main!S18</f>
        <v>2</v>
      </c>
      <c r="T51" s="102">
        <f>[7]Main!T18</f>
        <v>0</v>
      </c>
      <c r="U51" s="102">
        <f>[7]Main!U18</f>
        <v>9</v>
      </c>
    </row>
    <row r="52" spans="1:21">
      <c r="A52" s="59" t="s">
        <v>49</v>
      </c>
      <c r="B52" s="102">
        <f>[7]Main!B19</f>
        <v>2</v>
      </c>
      <c r="C52" s="102">
        <f>[7]Main!C19</f>
        <v>6</v>
      </c>
      <c r="D52" s="102">
        <f>[7]Main!D19</f>
        <v>8</v>
      </c>
      <c r="E52" s="102">
        <f>[7]Main!E19</f>
        <v>2</v>
      </c>
      <c r="F52" s="102">
        <f>[7]Main!F19</f>
        <v>18</v>
      </c>
      <c r="G52" s="102">
        <f>[7]Main!G19</f>
        <v>0</v>
      </c>
      <c r="H52" s="102">
        <f>[7]Main!H19</f>
        <v>2</v>
      </c>
      <c r="I52" s="102">
        <f>[7]Main!I19</f>
        <v>0</v>
      </c>
      <c r="J52" s="102">
        <f>[7]Main!J19</f>
        <v>0</v>
      </c>
      <c r="K52" s="102">
        <f>[7]Main!K19</f>
        <v>2</v>
      </c>
      <c r="L52" s="102">
        <f>[7]Main!L19</f>
        <v>1</v>
      </c>
      <c r="M52" s="102">
        <f>[7]Main!M19</f>
        <v>1</v>
      </c>
      <c r="N52" s="102">
        <f>[7]Main!N19</f>
        <v>3</v>
      </c>
      <c r="O52" s="102">
        <f>[7]Main!O19</f>
        <v>2</v>
      </c>
      <c r="P52" s="102">
        <f>[7]Main!P19</f>
        <v>7</v>
      </c>
      <c r="Q52" s="102">
        <f>[7]Main!Q19</f>
        <v>1</v>
      </c>
      <c r="R52" s="102">
        <f>[7]Main!R19</f>
        <v>3</v>
      </c>
      <c r="S52" s="102">
        <f>[7]Main!S19</f>
        <v>5</v>
      </c>
      <c r="T52" s="102">
        <f>[7]Main!T19</f>
        <v>0</v>
      </c>
      <c r="U52" s="102">
        <f>[7]Main!U19</f>
        <v>9</v>
      </c>
    </row>
    <row r="53" spans="1:21">
      <c r="A53" s="59" t="s">
        <v>50</v>
      </c>
      <c r="B53" s="102">
        <f>[7]Main!B20</f>
        <v>1</v>
      </c>
      <c r="C53" s="102">
        <f>[7]Main!C20</f>
        <v>4</v>
      </c>
      <c r="D53" s="102">
        <f>[7]Main!D20</f>
        <v>10</v>
      </c>
      <c r="E53" s="102">
        <f>[7]Main!E20</f>
        <v>5</v>
      </c>
      <c r="F53" s="102">
        <f>[7]Main!F20</f>
        <v>20</v>
      </c>
      <c r="G53" s="102">
        <f>[7]Main!G20</f>
        <v>0</v>
      </c>
      <c r="H53" s="102">
        <f>[7]Main!H20</f>
        <v>0</v>
      </c>
      <c r="I53" s="102">
        <f>[7]Main!I20</f>
        <v>2</v>
      </c>
      <c r="J53" s="102">
        <f>[7]Main!J20</f>
        <v>0</v>
      </c>
      <c r="K53" s="102">
        <f>[7]Main!K20</f>
        <v>2</v>
      </c>
      <c r="L53" s="102">
        <f>[7]Main!L20</f>
        <v>0</v>
      </c>
      <c r="M53" s="102">
        <f>[7]Main!M20</f>
        <v>1</v>
      </c>
      <c r="N53" s="102">
        <f>[7]Main!N20</f>
        <v>3</v>
      </c>
      <c r="O53" s="102">
        <f>[7]Main!O20</f>
        <v>4</v>
      </c>
      <c r="P53" s="102">
        <f>[7]Main!P20</f>
        <v>8</v>
      </c>
      <c r="Q53" s="102">
        <f>[7]Main!Q20</f>
        <v>1</v>
      </c>
      <c r="R53" s="102">
        <f>[7]Main!R20</f>
        <v>3</v>
      </c>
      <c r="S53" s="102">
        <f>[7]Main!S20</f>
        <v>5</v>
      </c>
      <c r="T53" s="102">
        <f>[7]Main!T20</f>
        <v>1</v>
      </c>
      <c r="U53" s="102">
        <f>[7]Main!U20</f>
        <v>10</v>
      </c>
    </row>
    <row r="54" spans="1:21">
      <c r="A54" s="59" t="s">
        <v>51</v>
      </c>
      <c r="B54" s="102">
        <f>[7]Main!B21</f>
        <v>2</v>
      </c>
      <c r="C54" s="102">
        <f>[7]Main!C21</f>
        <v>5</v>
      </c>
      <c r="D54" s="102">
        <f>[7]Main!D21</f>
        <v>6</v>
      </c>
      <c r="E54" s="102">
        <f>[7]Main!E21</f>
        <v>5</v>
      </c>
      <c r="F54" s="102">
        <f>[7]Main!F21</f>
        <v>18</v>
      </c>
      <c r="G54" s="102">
        <f>[7]Main!G21</f>
        <v>0</v>
      </c>
      <c r="H54" s="102">
        <f>[7]Main!H21</f>
        <v>1</v>
      </c>
      <c r="I54" s="102">
        <f>[7]Main!I21</f>
        <v>1</v>
      </c>
      <c r="J54" s="102">
        <f>[7]Main!J21</f>
        <v>0</v>
      </c>
      <c r="K54" s="102">
        <f>[7]Main!K21</f>
        <v>2</v>
      </c>
      <c r="L54" s="102">
        <f>[7]Main!L21</f>
        <v>1</v>
      </c>
      <c r="M54" s="102">
        <f>[7]Main!M21</f>
        <v>1</v>
      </c>
      <c r="N54" s="102">
        <f>[7]Main!N21</f>
        <v>1</v>
      </c>
      <c r="O54" s="102">
        <f>[7]Main!O21</f>
        <v>4</v>
      </c>
      <c r="P54" s="102">
        <f>[7]Main!P21</f>
        <v>7</v>
      </c>
      <c r="Q54" s="102">
        <f>[7]Main!Q21</f>
        <v>1</v>
      </c>
      <c r="R54" s="102">
        <f>[7]Main!R21</f>
        <v>3</v>
      </c>
      <c r="S54" s="102">
        <f>[7]Main!S21</f>
        <v>4</v>
      </c>
      <c r="T54" s="102">
        <f>[7]Main!T21</f>
        <v>1</v>
      </c>
      <c r="U54" s="102">
        <f>[7]Main!U21</f>
        <v>9</v>
      </c>
    </row>
    <row r="55" spans="1:21">
      <c r="A55" s="59" t="s">
        <v>52</v>
      </c>
      <c r="B55" s="102">
        <f>[7]Main!B22</f>
        <v>1</v>
      </c>
      <c r="C55" s="102">
        <f>[7]Main!C22</f>
        <v>4</v>
      </c>
      <c r="D55" s="102">
        <f>[7]Main!D22</f>
        <v>9</v>
      </c>
      <c r="E55" s="102">
        <f>[7]Main!E22</f>
        <v>4</v>
      </c>
      <c r="F55" s="102">
        <f>[7]Main!F22</f>
        <v>18</v>
      </c>
      <c r="G55" s="102">
        <f>[7]Main!G22</f>
        <v>0</v>
      </c>
      <c r="H55" s="102">
        <f>[7]Main!H22</f>
        <v>0</v>
      </c>
      <c r="I55" s="102">
        <f>[7]Main!I22</f>
        <v>2</v>
      </c>
      <c r="J55" s="102">
        <f>[7]Main!J22</f>
        <v>0</v>
      </c>
      <c r="K55" s="102">
        <f>[7]Main!K22</f>
        <v>2</v>
      </c>
      <c r="L55" s="102">
        <f>[7]Main!L22</f>
        <v>0</v>
      </c>
      <c r="M55" s="102">
        <f>[7]Main!M22</f>
        <v>1</v>
      </c>
      <c r="N55" s="102">
        <f>[7]Main!N22</f>
        <v>3</v>
      </c>
      <c r="O55" s="102">
        <f>[7]Main!O22</f>
        <v>3</v>
      </c>
      <c r="P55" s="102">
        <f>[7]Main!P22</f>
        <v>7</v>
      </c>
      <c r="Q55" s="102">
        <f>[7]Main!Q22</f>
        <v>1</v>
      </c>
      <c r="R55" s="102">
        <f>[7]Main!R22</f>
        <v>3</v>
      </c>
      <c r="S55" s="102">
        <f>[7]Main!S22</f>
        <v>4</v>
      </c>
      <c r="T55" s="102">
        <f>[7]Main!T22</f>
        <v>1</v>
      </c>
      <c r="U55" s="102">
        <f>[7]Main!U22</f>
        <v>9</v>
      </c>
    </row>
    <row r="56" spans="1:21">
      <c r="A56" s="59" t="s">
        <v>53</v>
      </c>
      <c r="B56" s="102">
        <f>[7]Main!B23</f>
        <v>2</v>
      </c>
      <c r="C56" s="102">
        <f>[7]Main!C23</f>
        <v>10</v>
      </c>
      <c r="D56" s="102">
        <f>[7]Main!D23</f>
        <v>5</v>
      </c>
      <c r="E56" s="102">
        <f>[7]Main!E23</f>
        <v>1</v>
      </c>
      <c r="F56" s="102">
        <f>[7]Main!F23</f>
        <v>18</v>
      </c>
      <c r="G56" s="102">
        <f>[7]Main!G23</f>
        <v>0</v>
      </c>
      <c r="H56" s="102">
        <f>[7]Main!H23</f>
        <v>1</v>
      </c>
      <c r="I56" s="102">
        <f>[7]Main!I23</f>
        <v>1</v>
      </c>
      <c r="J56" s="102">
        <f>[7]Main!J23</f>
        <v>0</v>
      </c>
      <c r="K56" s="102">
        <f>[7]Main!K23</f>
        <v>2</v>
      </c>
      <c r="L56" s="102">
        <f>[7]Main!L23</f>
        <v>1</v>
      </c>
      <c r="M56" s="102">
        <f>[7]Main!M23</f>
        <v>4</v>
      </c>
      <c r="N56" s="102">
        <f>[7]Main!N23</f>
        <v>1</v>
      </c>
      <c r="O56" s="102">
        <f>[7]Main!O23</f>
        <v>1</v>
      </c>
      <c r="P56" s="102">
        <f>[7]Main!P23</f>
        <v>7</v>
      </c>
      <c r="Q56" s="102">
        <f>[7]Main!Q23</f>
        <v>1</v>
      </c>
      <c r="R56" s="102">
        <f>[7]Main!R23</f>
        <v>5</v>
      </c>
      <c r="S56" s="102">
        <f>[7]Main!S23</f>
        <v>3</v>
      </c>
      <c r="T56" s="102">
        <f>[7]Main!T23</f>
        <v>0</v>
      </c>
      <c r="U56" s="102">
        <f>[7]Main!U23</f>
        <v>9</v>
      </c>
    </row>
    <row r="57" spans="1:21">
      <c r="A57" s="59" t="s">
        <v>54</v>
      </c>
      <c r="B57" s="102">
        <f>[7]Main!B24</f>
        <v>0</v>
      </c>
      <c r="C57" s="102">
        <f>[7]Main!C24</f>
        <v>6</v>
      </c>
      <c r="D57" s="102">
        <f>[7]Main!D24</f>
        <v>11</v>
      </c>
      <c r="E57" s="102">
        <f>[7]Main!E24</f>
        <v>1</v>
      </c>
      <c r="F57" s="102">
        <f>[7]Main!F24</f>
        <v>18</v>
      </c>
      <c r="G57" s="102">
        <f>[7]Main!G24</f>
        <v>0</v>
      </c>
      <c r="H57" s="102">
        <f>[7]Main!H24</f>
        <v>0</v>
      </c>
      <c r="I57" s="102">
        <f>[7]Main!I24</f>
        <v>2</v>
      </c>
      <c r="J57" s="102">
        <f>[7]Main!J24</f>
        <v>0</v>
      </c>
      <c r="K57" s="102">
        <f>[7]Main!K24</f>
        <v>2</v>
      </c>
      <c r="L57" s="102">
        <f>[7]Main!L24</f>
        <v>0</v>
      </c>
      <c r="M57" s="102">
        <f>[7]Main!M24</f>
        <v>1</v>
      </c>
      <c r="N57" s="102">
        <f>[7]Main!N24</f>
        <v>6</v>
      </c>
      <c r="O57" s="102">
        <f>[7]Main!O24</f>
        <v>0</v>
      </c>
      <c r="P57" s="102">
        <f>[7]Main!P24</f>
        <v>7</v>
      </c>
      <c r="Q57" s="102">
        <f>[7]Main!Q24</f>
        <v>0</v>
      </c>
      <c r="R57" s="102">
        <f>[7]Main!R24</f>
        <v>5</v>
      </c>
      <c r="S57" s="102">
        <f>[7]Main!S24</f>
        <v>3</v>
      </c>
      <c r="T57" s="102">
        <f>[7]Main!T24</f>
        <v>1</v>
      </c>
      <c r="U57" s="102">
        <f>[7]Main!U24</f>
        <v>9</v>
      </c>
    </row>
    <row r="58" spans="1:21">
      <c r="A58" s="59" t="s">
        <v>55</v>
      </c>
      <c r="B58" s="102">
        <f>[7]Main!B25</f>
        <v>3</v>
      </c>
      <c r="C58" s="102">
        <f>[7]Main!C25</f>
        <v>5</v>
      </c>
      <c r="D58" s="102">
        <f>[7]Main!D25</f>
        <v>10</v>
      </c>
      <c r="E58" s="102">
        <f>[7]Main!E25</f>
        <v>0</v>
      </c>
      <c r="F58" s="102">
        <f>[7]Main!F25</f>
        <v>18</v>
      </c>
      <c r="G58" s="102">
        <f>[7]Main!G25</f>
        <v>0</v>
      </c>
      <c r="H58" s="102">
        <f>[7]Main!H25</f>
        <v>1</v>
      </c>
      <c r="I58" s="102">
        <f>[7]Main!I25</f>
        <v>1</v>
      </c>
      <c r="J58" s="102">
        <f>[7]Main!J25</f>
        <v>0</v>
      </c>
      <c r="K58" s="102">
        <f>[7]Main!K25</f>
        <v>2</v>
      </c>
      <c r="L58" s="102">
        <f>[7]Main!L25</f>
        <v>1</v>
      </c>
      <c r="M58" s="102">
        <f>[7]Main!M25</f>
        <v>2</v>
      </c>
      <c r="N58" s="102">
        <f>[7]Main!N25</f>
        <v>4</v>
      </c>
      <c r="O58" s="102">
        <f>[7]Main!O25</f>
        <v>0</v>
      </c>
      <c r="P58" s="102">
        <f>[7]Main!P25</f>
        <v>7</v>
      </c>
      <c r="Q58" s="102">
        <f>[7]Main!Q25</f>
        <v>2</v>
      </c>
      <c r="R58" s="102">
        <f>[7]Main!R25</f>
        <v>2</v>
      </c>
      <c r="S58" s="102">
        <f>[7]Main!S25</f>
        <v>5</v>
      </c>
      <c r="T58" s="102">
        <f>[7]Main!T25</f>
        <v>0</v>
      </c>
      <c r="U58" s="102">
        <f>[7]Main!U25</f>
        <v>9</v>
      </c>
    </row>
    <row r="59" spans="1:21">
      <c r="A59" s="59" t="s">
        <v>56</v>
      </c>
      <c r="B59" s="102">
        <f>[7]Main!B26</f>
        <v>1</v>
      </c>
      <c r="C59" s="102">
        <f>[7]Main!C26</f>
        <v>3</v>
      </c>
      <c r="D59" s="102">
        <f>[7]Main!D26</f>
        <v>9</v>
      </c>
      <c r="E59" s="102">
        <f>[7]Main!E26</f>
        <v>5</v>
      </c>
      <c r="F59" s="102">
        <f>[7]Main!F26</f>
        <v>18</v>
      </c>
      <c r="G59" s="102">
        <f>[7]Main!G26</f>
        <v>0</v>
      </c>
      <c r="H59" s="102">
        <f>[7]Main!H26</f>
        <v>0</v>
      </c>
      <c r="I59" s="102">
        <f>[7]Main!I26</f>
        <v>2</v>
      </c>
      <c r="J59" s="102">
        <f>[7]Main!J26</f>
        <v>0</v>
      </c>
      <c r="K59" s="102">
        <f>[7]Main!K26</f>
        <v>2</v>
      </c>
      <c r="L59" s="102">
        <f>[7]Main!L26</f>
        <v>0</v>
      </c>
      <c r="M59" s="102">
        <f>[7]Main!M26</f>
        <v>0</v>
      </c>
      <c r="N59" s="102">
        <f>[7]Main!N26</f>
        <v>3</v>
      </c>
      <c r="O59" s="102">
        <f>[7]Main!O26</f>
        <v>4</v>
      </c>
      <c r="P59" s="102">
        <f>[7]Main!P26</f>
        <v>7</v>
      </c>
      <c r="Q59" s="102">
        <f>[7]Main!Q26</f>
        <v>1</v>
      </c>
      <c r="R59" s="102">
        <f>[7]Main!R26</f>
        <v>3</v>
      </c>
      <c r="S59" s="102">
        <f>[7]Main!S26</f>
        <v>4</v>
      </c>
      <c r="T59" s="102">
        <f>[7]Main!T26</f>
        <v>1</v>
      </c>
      <c r="U59" s="102">
        <f>[7]Main!U26</f>
        <v>9</v>
      </c>
    </row>
    <row r="60" spans="1:21">
      <c r="A60" s="59" t="s">
        <v>57</v>
      </c>
      <c r="B60" s="102">
        <f>[7]Main!B27</f>
        <v>2</v>
      </c>
      <c r="C60" s="102">
        <f>[7]Main!C27</f>
        <v>4</v>
      </c>
      <c r="D60" s="102">
        <f>[7]Main!D27</f>
        <v>9</v>
      </c>
      <c r="E60" s="102">
        <f>[7]Main!E27</f>
        <v>3</v>
      </c>
      <c r="F60" s="102">
        <f>[7]Main!F27</f>
        <v>18</v>
      </c>
      <c r="G60" s="102">
        <f>[7]Main!G27</f>
        <v>0</v>
      </c>
      <c r="H60" s="102">
        <f>[7]Main!H27</f>
        <v>1</v>
      </c>
      <c r="I60" s="102">
        <f>[7]Main!I27</f>
        <v>1</v>
      </c>
      <c r="J60" s="102">
        <f>[7]Main!J27</f>
        <v>0</v>
      </c>
      <c r="K60" s="102">
        <f>[7]Main!K27</f>
        <v>2</v>
      </c>
      <c r="L60" s="102">
        <f>[7]Main!L27</f>
        <v>1</v>
      </c>
      <c r="M60" s="102">
        <f>[7]Main!M27</f>
        <v>0</v>
      </c>
      <c r="N60" s="102">
        <f>[7]Main!N27</f>
        <v>4</v>
      </c>
      <c r="O60" s="102">
        <f>[7]Main!O27</f>
        <v>2</v>
      </c>
      <c r="P60" s="102">
        <f>[7]Main!P27</f>
        <v>7</v>
      </c>
      <c r="Q60" s="102">
        <f>[7]Main!Q27</f>
        <v>1</v>
      </c>
      <c r="R60" s="102">
        <f>[7]Main!R27</f>
        <v>3</v>
      </c>
      <c r="S60" s="102">
        <f>[7]Main!S27</f>
        <v>4</v>
      </c>
      <c r="T60" s="102">
        <f>[7]Main!T27</f>
        <v>1</v>
      </c>
      <c r="U60" s="102">
        <f>[7]Main!U27</f>
        <v>9</v>
      </c>
    </row>
    <row r="62" spans="1:21">
      <c r="A62" s="59" t="s">
        <v>144</v>
      </c>
      <c r="B62" s="59" t="s">
        <v>73</v>
      </c>
      <c r="G62" s="59" t="s">
        <v>69</v>
      </c>
      <c r="L62" s="59" t="s">
        <v>70</v>
      </c>
      <c r="Q62" s="59" t="s">
        <v>71</v>
      </c>
    </row>
    <row r="63" spans="1:21">
      <c r="B63" s="59" t="s">
        <v>3</v>
      </c>
      <c r="C63" s="59" t="s">
        <v>4</v>
      </c>
      <c r="D63" s="59" t="s">
        <v>5</v>
      </c>
      <c r="E63" s="59" t="s">
        <v>6</v>
      </c>
      <c r="F63" s="59" t="s">
        <v>7</v>
      </c>
      <c r="G63" s="59" t="s">
        <v>3</v>
      </c>
      <c r="H63" s="59" t="s">
        <v>4</v>
      </c>
      <c r="I63" s="59" t="s">
        <v>5</v>
      </c>
      <c r="J63" s="59" t="s">
        <v>6</v>
      </c>
      <c r="K63" s="59" t="s">
        <v>7</v>
      </c>
      <c r="L63" s="59" t="s">
        <v>3</v>
      </c>
      <c r="M63" s="59" t="s">
        <v>4</v>
      </c>
      <c r="N63" s="59" t="s">
        <v>5</v>
      </c>
      <c r="O63" s="59" t="s">
        <v>6</v>
      </c>
      <c r="P63" s="59" t="s">
        <v>7</v>
      </c>
      <c r="Q63" s="59" t="s">
        <v>3</v>
      </c>
      <c r="R63" s="59" t="s">
        <v>4</v>
      </c>
      <c r="S63" s="59" t="s">
        <v>5</v>
      </c>
      <c r="T63" s="59" t="s">
        <v>6</v>
      </c>
      <c r="U63" s="59" t="s">
        <v>7</v>
      </c>
    </row>
    <row r="64" spans="1:21">
      <c r="A64" s="59" t="s">
        <v>2</v>
      </c>
      <c r="B64" s="102">
        <f>[8]Main!B5</f>
        <v>0</v>
      </c>
      <c r="C64" s="102">
        <f>[8]Main!C5</f>
        <v>2</v>
      </c>
      <c r="D64" s="102">
        <f>[8]Main!D5</f>
        <v>8</v>
      </c>
      <c r="E64" s="102">
        <f>[8]Main!E5</f>
        <v>4</v>
      </c>
      <c r="F64" s="102">
        <f>[8]Main!F5</f>
        <v>14</v>
      </c>
      <c r="G64" s="102">
        <f>[8]Main!G5</f>
        <v>0</v>
      </c>
      <c r="H64" s="102">
        <f>[8]Main!H5</f>
        <v>0</v>
      </c>
      <c r="I64" s="102">
        <f>[8]Main!I5</f>
        <v>1</v>
      </c>
      <c r="J64" s="102">
        <f>[8]Main!J5</f>
        <v>0</v>
      </c>
      <c r="K64" s="102">
        <f>[8]Main!K5</f>
        <v>1</v>
      </c>
      <c r="L64" s="102">
        <f>[8]Main!L5</f>
        <v>0</v>
      </c>
      <c r="M64" s="102">
        <f>[8]Main!M5</f>
        <v>0</v>
      </c>
      <c r="N64" s="102">
        <f>[8]Main!N5</f>
        <v>3</v>
      </c>
      <c r="O64" s="102">
        <f>[8]Main!O5</f>
        <v>4</v>
      </c>
      <c r="P64" s="102">
        <f>[8]Main!P5</f>
        <v>7</v>
      </c>
      <c r="Q64" s="102">
        <f>[8]Main!Q5</f>
        <v>0</v>
      </c>
      <c r="R64" s="102">
        <f>[8]Main!R5</f>
        <v>2</v>
      </c>
      <c r="S64" s="102">
        <f>[8]Main!S5</f>
        <v>4</v>
      </c>
      <c r="T64" s="102">
        <f>[8]Main!T5</f>
        <v>0</v>
      </c>
      <c r="U64" s="102">
        <f>[8]Main!U5</f>
        <v>6</v>
      </c>
    </row>
    <row r="65" spans="1:21">
      <c r="A65" s="59" t="s">
        <v>150</v>
      </c>
      <c r="B65" s="102">
        <f>[8]Main!B6</f>
        <v>0</v>
      </c>
      <c r="C65" s="102">
        <f>[8]Main!C6</f>
        <v>2</v>
      </c>
      <c r="D65" s="102">
        <f>[8]Main!D6</f>
        <v>7</v>
      </c>
      <c r="E65" s="102">
        <f>[8]Main!E6</f>
        <v>3</v>
      </c>
      <c r="F65" s="102">
        <f>[8]Main!F6</f>
        <v>12</v>
      </c>
      <c r="G65" s="102">
        <f>[8]Main!G6</f>
        <v>0</v>
      </c>
      <c r="H65" s="102">
        <f>[8]Main!H6</f>
        <v>0</v>
      </c>
      <c r="I65" s="102">
        <f>[8]Main!I6</f>
        <v>1</v>
      </c>
      <c r="J65" s="102">
        <f>[8]Main!J6</f>
        <v>0</v>
      </c>
      <c r="K65" s="102">
        <f>[8]Main!K6</f>
        <v>1</v>
      </c>
      <c r="L65" s="102">
        <f>[8]Main!L6</f>
        <v>0</v>
      </c>
      <c r="M65" s="102">
        <f>[8]Main!M6</f>
        <v>0</v>
      </c>
      <c r="N65" s="102">
        <f>[8]Main!N6</f>
        <v>3</v>
      </c>
      <c r="O65" s="102">
        <f>[8]Main!O6</f>
        <v>3</v>
      </c>
      <c r="P65" s="102">
        <f>[8]Main!P6</f>
        <v>6</v>
      </c>
      <c r="Q65" s="102">
        <f>[8]Main!Q6</f>
        <v>0</v>
      </c>
      <c r="R65" s="102">
        <f>[8]Main!R6</f>
        <v>2</v>
      </c>
      <c r="S65" s="102">
        <f>[8]Main!S6</f>
        <v>3</v>
      </c>
      <c r="T65" s="102">
        <f>[8]Main!T6</f>
        <v>0</v>
      </c>
      <c r="U65" s="102">
        <f>[8]Main!U6</f>
        <v>5</v>
      </c>
    </row>
    <row r="66" spans="1:21">
      <c r="A66" s="59" t="s">
        <v>37</v>
      </c>
      <c r="B66" s="102">
        <f>[8]Main!B7</f>
        <v>0</v>
      </c>
      <c r="C66" s="102">
        <f>[8]Main!C7</f>
        <v>1</v>
      </c>
      <c r="D66" s="102">
        <f>[8]Main!D7</f>
        <v>10</v>
      </c>
      <c r="E66" s="102">
        <f>[8]Main!E7</f>
        <v>3</v>
      </c>
      <c r="F66" s="102">
        <f>[8]Main!F7</f>
        <v>14</v>
      </c>
      <c r="G66" s="102">
        <f>[8]Main!G7</f>
        <v>0</v>
      </c>
      <c r="H66" s="102">
        <f>[8]Main!H7</f>
        <v>0</v>
      </c>
      <c r="I66" s="102">
        <f>[8]Main!I7</f>
        <v>1</v>
      </c>
      <c r="J66" s="102">
        <f>[8]Main!J7</f>
        <v>0</v>
      </c>
      <c r="K66" s="102">
        <f>[8]Main!K7</f>
        <v>1</v>
      </c>
      <c r="L66" s="102">
        <f>[8]Main!L7</f>
        <v>0</v>
      </c>
      <c r="M66" s="102">
        <f>[8]Main!M7</f>
        <v>0</v>
      </c>
      <c r="N66" s="102">
        <f>[8]Main!N7</f>
        <v>4</v>
      </c>
      <c r="O66" s="102">
        <f>[8]Main!O7</f>
        <v>3</v>
      </c>
      <c r="P66" s="102">
        <f>[8]Main!P7</f>
        <v>7</v>
      </c>
      <c r="Q66" s="102">
        <f>[8]Main!Q7</f>
        <v>0</v>
      </c>
      <c r="R66" s="102">
        <f>[8]Main!R7</f>
        <v>1</v>
      </c>
      <c r="S66" s="102">
        <f>[8]Main!S7</f>
        <v>5</v>
      </c>
      <c r="T66" s="102">
        <f>[8]Main!T7</f>
        <v>0</v>
      </c>
      <c r="U66" s="102">
        <f>[8]Main!U7</f>
        <v>6</v>
      </c>
    </row>
    <row r="67" spans="1:21">
      <c r="A67" s="59" t="s">
        <v>38</v>
      </c>
      <c r="B67" s="102">
        <f>[8]Main!B8</f>
        <v>0</v>
      </c>
      <c r="C67" s="102">
        <f>[8]Main!C8</f>
        <v>1</v>
      </c>
      <c r="D67" s="102">
        <f>[8]Main!D8</f>
        <v>8</v>
      </c>
      <c r="E67" s="102">
        <f>[8]Main!E8</f>
        <v>3</v>
      </c>
      <c r="F67" s="102">
        <f>[8]Main!F8</f>
        <v>12</v>
      </c>
      <c r="G67" s="102">
        <f>[8]Main!G8</f>
        <v>0</v>
      </c>
      <c r="H67" s="102">
        <f>[8]Main!H8</f>
        <v>0</v>
      </c>
      <c r="I67" s="102">
        <f>[8]Main!I8</f>
        <v>1</v>
      </c>
      <c r="J67" s="102">
        <f>[8]Main!J8</f>
        <v>0</v>
      </c>
      <c r="K67" s="102">
        <f>[8]Main!K8</f>
        <v>1</v>
      </c>
      <c r="L67" s="102">
        <f>[8]Main!L8</f>
        <v>0</v>
      </c>
      <c r="M67" s="102">
        <f>[8]Main!M8</f>
        <v>0</v>
      </c>
      <c r="N67" s="102">
        <f>[8]Main!N8</f>
        <v>3</v>
      </c>
      <c r="O67" s="102">
        <f>[8]Main!O8</f>
        <v>3</v>
      </c>
      <c r="P67" s="102">
        <f>[8]Main!P8</f>
        <v>6</v>
      </c>
      <c r="Q67" s="102">
        <f>[8]Main!Q8</f>
        <v>0</v>
      </c>
      <c r="R67" s="102">
        <f>[8]Main!R8</f>
        <v>1</v>
      </c>
      <c r="S67" s="102">
        <f>[8]Main!S8</f>
        <v>4</v>
      </c>
      <c r="T67" s="102">
        <f>[8]Main!T8</f>
        <v>0</v>
      </c>
      <c r="U67" s="102">
        <f>[8]Main!U8</f>
        <v>5</v>
      </c>
    </row>
    <row r="68" spans="1:21">
      <c r="A68" s="59" t="s">
        <v>39</v>
      </c>
      <c r="B68" s="102">
        <f>[8]Main!B9</f>
        <v>0</v>
      </c>
      <c r="C68" s="102">
        <f>[8]Main!C9</f>
        <v>1</v>
      </c>
      <c r="D68" s="102">
        <f>[8]Main!D9</f>
        <v>7</v>
      </c>
      <c r="E68" s="102">
        <f>[8]Main!E9</f>
        <v>4</v>
      </c>
      <c r="F68" s="102">
        <f>[8]Main!F9</f>
        <v>12</v>
      </c>
      <c r="G68" s="102">
        <f>[8]Main!G9</f>
        <v>0</v>
      </c>
      <c r="H68" s="102">
        <f>[8]Main!H9</f>
        <v>0</v>
      </c>
      <c r="I68" s="102">
        <f>[8]Main!I9</f>
        <v>1</v>
      </c>
      <c r="J68" s="102">
        <f>[8]Main!J9</f>
        <v>0</v>
      </c>
      <c r="K68" s="102">
        <f>[8]Main!K9</f>
        <v>1</v>
      </c>
      <c r="L68" s="102">
        <f>[8]Main!L9</f>
        <v>0</v>
      </c>
      <c r="M68" s="102">
        <f>[8]Main!M9</f>
        <v>0</v>
      </c>
      <c r="N68" s="102">
        <f>[8]Main!N9</f>
        <v>2</v>
      </c>
      <c r="O68" s="102">
        <f>[8]Main!O9</f>
        <v>4</v>
      </c>
      <c r="P68" s="102">
        <f>[8]Main!P9</f>
        <v>6</v>
      </c>
      <c r="Q68" s="102">
        <f>[8]Main!Q9</f>
        <v>0</v>
      </c>
      <c r="R68" s="102">
        <f>[8]Main!R9</f>
        <v>1</v>
      </c>
      <c r="S68" s="102">
        <f>[8]Main!S9</f>
        <v>4</v>
      </c>
      <c r="T68" s="102">
        <f>[8]Main!T9</f>
        <v>0</v>
      </c>
      <c r="U68" s="102">
        <f>[8]Main!U9</f>
        <v>5</v>
      </c>
    </row>
    <row r="69" spans="1:21">
      <c r="A69" s="59" t="s">
        <v>40</v>
      </c>
      <c r="B69" s="102">
        <f>[8]Main!B10</f>
        <v>0</v>
      </c>
      <c r="C69" s="102">
        <f>[8]Main!C10</f>
        <v>1</v>
      </c>
      <c r="D69" s="102">
        <f>[8]Main!D10</f>
        <v>10</v>
      </c>
      <c r="E69" s="102">
        <f>[8]Main!E10</f>
        <v>1</v>
      </c>
      <c r="F69" s="102">
        <f>[8]Main!F10</f>
        <v>12</v>
      </c>
      <c r="G69" s="102">
        <f>[8]Main!G10</f>
        <v>0</v>
      </c>
      <c r="H69" s="102">
        <f>[8]Main!H10</f>
        <v>0</v>
      </c>
      <c r="I69" s="102">
        <f>[8]Main!I10</f>
        <v>1</v>
      </c>
      <c r="J69" s="102">
        <f>[8]Main!J10</f>
        <v>0</v>
      </c>
      <c r="K69" s="102">
        <f>[8]Main!K10</f>
        <v>1</v>
      </c>
      <c r="L69" s="102">
        <f>[8]Main!L10</f>
        <v>0</v>
      </c>
      <c r="M69" s="102">
        <f>[8]Main!M10</f>
        <v>0</v>
      </c>
      <c r="N69" s="102">
        <f>[8]Main!N10</f>
        <v>5</v>
      </c>
      <c r="O69" s="102">
        <f>[8]Main!O10</f>
        <v>1</v>
      </c>
      <c r="P69" s="102">
        <f>[8]Main!P10</f>
        <v>6</v>
      </c>
      <c r="Q69" s="102">
        <f>[8]Main!Q10</f>
        <v>0</v>
      </c>
      <c r="R69" s="102">
        <f>[8]Main!R10</f>
        <v>1</v>
      </c>
      <c r="S69" s="102">
        <f>[8]Main!S10</f>
        <v>4</v>
      </c>
      <c r="T69" s="102">
        <f>[8]Main!T10</f>
        <v>0</v>
      </c>
      <c r="U69" s="102">
        <f>[8]Main!U10</f>
        <v>5</v>
      </c>
    </row>
    <row r="70" spans="1:21">
      <c r="A70" s="59" t="s">
        <v>41</v>
      </c>
      <c r="B70" s="102">
        <f>[8]Main!B11</f>
        <v>0</v>
      </c>
      <c r="C70" s="102">
        <f>[8]Main!C11</f>
        <v>4</v>
      </c>
      <c r="D70" s="102">
        <f>[8]Main!D11</f>
        <v>6</v>
      </c>
      <c r="E70" s="102">
        <f>[8]Main!E11</f>
        <v>2</v>
      </c>
      <c r="F70" s="102">
        <f>[8]Main!F11</f>
        <v>12</v>
      </c>
      <c r="G70" s="102">
        <f>[8]Main!G11</f>
        <v>0</v>
      </c>
      <c r="H70" s="102">
        <f>[8]Main!H11</f>
        <v>0</v>
      </c>
      <c r="I70" s="102">
        <f>[8]Main!I11</f>
        <v>1</v>
      </c>
      <c r="J70" s="102">
        <f>[8]Main!J11</f>
        <v>0</v>
      </c>
      <c r="K70" s="102">
        <f>[8]Main!K11</f>
        <v>1</v>
      </c>
      <c r="L70" s="102">
        <f>[8]Main!L11</f>
        <v>0</v>
      </c>
      <c r="M70" s="102">
        <f>[8]Main!M11</f>
        <v>1</v>
      </c>
      <c r="N70" s="102">
        <f>[8]Main!N11</f>
        <v>3</v>
      </c>
      <c r="O70" s="102">
        <f>[8]Main!O11</f>
        <v>2</v>
      </c>
      <c r="P70" s="102">
        <f>[8]Main!P11</f>
        <v>6</v>
      </c>
      <c r="Q70" s="102">
        <f>[8]Main!Q11</f>
        <v>0</v>
      </c>
      <c r="R70" s="102">
        <f>[8]Main!R11</f>
        <v>3</v>
      </c>
      <c r="S70" s="102">
        <f>[8]Main!S11</f>
        <v>2</v>
      </c>
      <c r="T70" s="102">
        <f>[8]Main!T11</f>
        <v>0</v>
      </c>
      <c r="U70" s="102">
        <f>[8]Main!U11</f>
        <v>5</v>
      </c>
    </row>
    <row r="71" spans="1:21">
      <c r="A71" s="59" t="s">
        <v>42</v>
      </c>
      <c r="B71" s="102">
        <f>[8]Main!B12</f>
        <v>1</v>
      </c>
      <c r="C71" s="102">
        <f>[8]Main!C12</f>
        <v>8</v>
      </c>
      <c r="D71" s="102">
        <f>[8]Main!D12</f>
        <v>3</v>
      </c>
      <c r="E71" s="102">
        <f>[8]Main!E12</f>
        <v>0</v>
      </c>
      <c r="F71" s="102">
        <f>[8]Main!F12</f>
        <v>12</v>
      </c>
      <c r="G71" s="102">
        <f>[8]Main!G12</f>
        <v>0</v>
      </c>
      <c r="H71" s="102">
        <f>[8]Main!H12</f>
        <v>1</v>
      </c>
      <c r="I71" s="102">
        <f>[8]Main!I12</f>
        <v>0</v>
      </c>
      <c r="J71" s="102">
        <f>[8]Main!J12</f>
        <v>0</v>
      </c>
      <c r="K71" s="102">
        <f>[8]Main!K12</f>
        <v>1</v>
      </c>
      <c r="L71" s="102">
        <f>[8]Main!L12</f>
        <v>0</v>
      </c>
      <c r="M71" s="102">
        <f>[8]Main!M12</f>
        <v>4</v>
      </c>
      <c r="N71" s="102">
        <f>[8]Main!N12</f>
        <v>2</v>
      </c>
      <c r="O71" s="102">
        <f>[8]Main!O12</f>
        <v>0</v>
      </c>
      <c r="P71" s="102">
        <f>[8]Main!P12</f>
        <v>6</v>
      </c>
      <c r="Q71" s="102">
        <f>[8]Main!Q12</f>
        <v>1</v>
      </c>
      <c r="R71" s="102">
        <f>[8]Main!R12</f>
        <v>3</v>
      </c>
      <c r="S71" s="102">
        <f>[8]Main!S12</f>
        <v>1</v>
      </c>
      <c r="T71" s="102">
        <f>[8]Main!T12</f>
        <v>0</v>
      </c>
      <c r="U71" s="102">
        <f>[8]Main!U12</f>
        <v>5</v>
      </c>
    </row>
    <row r="72" spans="1:21">
      <c r="A72" s="59" t="s">
        <v>43</v>
      </c>
      <c r="B72" s="102">
        <f>[8]Main!B13</f>
        <v>0</v>
      </c>
      <c r="C72" s="102">
        <f>[8]Main!C13</f>
        <v>5</v>
      </c>
      <c r="D72" s="102">
        <f>[8]Main!D13</f>
        <v>6</v>
      </c>
      <c r="E72" s="102">
        <f>[8]Main!E13</f>
        <v>0</v>
      </c>
      <c r="F72" s="102">
        <f>[8]Main!F13</f>
        <v>11</v>
      </c>
      <c r="G72" s="102">
        <f>[8]Main!G13</f>
        <v>0</v>
      </c>
      <c r="H72" s="102">
        <f>[8]Main!H13</f>
        <v>1</v>
      </c>
      <c r="I72" s="102">
        <f>[8]Main!I13</f>
        <v>0</v>
      </c>
      <c r="J72" s="102">
        <f>[8]Main!J13</f>
        <v>0</v>
      </c>
      <c r="K72" s="102">
        <f>[8]Main!K13</f>
        <v>1</v>
      </c>
      <c r="L72" s="102">
        <f>[8]Main!L13</f>
        <v>0</v>
      </c>
      <c r="M72" s="102">
        <f>[8]Main!M13</f>
        <v>2</v>
      </c>
      <c r="N72" s="102">
        <f>[8]Main!N13</f>
        <v>3</v>
      </c>
      <c r="O72" s="102">
        <f>[8]Main!O13</f>
        <v>0</v>
      </c>
      <c r="P72" s="102">
        <f>[8]Main!P13</f>
        <v>5</v>
      </c>
      <c r="Q72" s="102">
        <f>[8]Main!Q13</f>
        <v>0</v>
      </c>
      <c r="R72" s="102">
        <f>[8]Main!R13</f>
        <v>2</v>
      </c>
      <c r="S72" s="102">
        <f>[8]Main!S13</f>
        <v>3</v>
      </c>
      <c r="T72" s="102">
        <f>[8]Main!T13</f>
        <v>0</v>
      </c>
      <c r="U72" s="102">
        <f>[8]Main!U13</f>
        <v>5</v>
      </c>
    </row>
    <row r="73" spans="1:21">
      <c r="A73" s="59" t="s">
        <v>44</v>
      </c>
      <c r="B73" s="102">
        <f>[8]Main!B14</f>
        <v>1</v>
      </c>
      <c r="C73" s="102">
        <f>[8]Main!C14</f>
        <v>6</v>
      </c>
      <c r="D73" s="102">
        <f>[8]Main!D14</f>
        <v>4</v>
      </c>
      <c r="E73" s="102">
        <f>[8]Main!E14</f>
        <v>0</v>
      </c>
      <c r="F73" s="102">
        <f>[8]Main!F14</f>
        <v>11</v>
      </c>
      <c r="G73" s="102">
        <f>[8]Main!G14</f>
        <v>0</v>
      </c>
      <c r="H73" s="102">
        <f>[8]Main!H14</f>
        <v>1</v>
      </c>
      <c r="I73" s="102">
        <f>[8]Main!I14</f>
        <v>0</v>
      </c>
      <c r="J73" s="102">
        <f>[8]Main!J14</f>
        <v>0</v>
      </c>
      <c r="K73" s="102">
        <f>[8]Main!K14</f>
        <v>1</v>
      </c>
      <c r="L73" s="102">
        <f>[8]Main!L14</f>
        <v>0</v>
      </c>
      <c r="M73" s="102">
        <f>[8]Main!M14</f>
        <v>3</v>
      </c>
      <c r="N73" s="102">
        <f>[8]Main!N14</f>
        <v>2</v>
      </c>
      <c r="O73" s="102">
        <f>[8]Main!O14</f>
        <v>0</v>
      </c>
      <c r="P73" s="102">
        <f>[8]Main!P14</f>
        <v>5</v>
      </c>
      <c r="Q73" s="102">
        <f>[8]Main!Q14</f>
        <v>1</v>
      </c>
      <c r="R73" s="102">
        <f>[8]Main!R14</f>
        <v>2</v>
      </c>
      <c r="S73" s="102">
        <f>[8]Main!S14</f>
        <v>2</v>
      </c>
      <c r="T73" s="102">
        <f>[8]Main!T14</f>
        <v>0</v>
      </c>
      <c r="U73" s="102">
        <f>[8]Main!U14</f>
        <v>5</v>
      </c>
    </row>
    <row r="74" spans="1:21">
      <c r="A74" s="59" t="s">
        <v>45</v>
      </c>
      <c r="B74" s="102">
        <f>[8]Main!B15</f>
        <v>0</v>
      </c>
      <c r="C74" s="102">
        <f>[8]Main!C15</f>
        <v>4</v>
      </c>
      <c r="D74" s="102">
        <f>[8]Main!D15</f>
        <v>8</v>
      </c>
      <c r="E74" s="102">
        <f>[8]Main!E15</f>
        <v>0</v>
      </c>
      <c r="F74" s="102">
        <f>[8]Main!F15</f>
        <v>12</v>
      </c>
      <c r="G74" s="102">
        <f>[8]Main!G15</f>
        <v>0</v>
      </c>
      <c r="H74" s="102">
        <f>[8]Main!H15</f>
        <v>1</v>
      </c>
      <c r="I74" s="102">
        <f>[8]Main!I15</f>
        <v>0</v>
      </c>
      <c r="J74" s="102">
        <f>[8]Main!J15</f>
        <v>0</v>
      </c>
      <c r="K74" s="102">
        <f>[8]Main!K15</f>
        <v>1</v>
      </c>
      <c r="L74" s="102">
        <f>[8]Main!L15</f>
        <v>0</v>
      </c>
      <c r="M74" s="102">
        <f>[8]Main!M15</f>
        <v>0</v>
      </c>
      <c r="N74" s="102">
        <f>[8]Main!N15</f>
        <v>6</v>
      </c>
      <c r="O74" s="102">
        <f>[8]Main!O15</f>
        <v>0</v>
      </c>
      <c r="P74" s="102">
        <f>[8]Main!P15</f>
        <v>6</v>
      </c>
      <c r="Q74" s="102">
        <f>[8]Main!Q15</f>
        <v>0</v>
      </c>
      <c r="R74" s="102">
        <f>[8]Main!R15</f>
        <v>3</v>
      </c>
      <c r="S74" s="102">
        <f>[8]Main!S15</f>
        <v>2</v>
      </c>
      <c r="T74" s="102">
        <f>[8]Main!T15</f>
        <v>0</v>
      </c>
      <c r="U74" s="102">
        <f>[8]Main!U15</f>
        <v>5</v>
      </c>
    </row>
    <row r="75" spans="1:21">
      <c r="A75" s="59" t="s">
        <v>46</v>
      </c>
      <c r="B75" s="102">
        <f>[8]Main!B16</f>
        <v>0</v>
      </c>
      <c r="C75" s="102">
        <f>[8]Main!C16</f>
        <v>4</v>
      </c>
      <c r="D75" s="102">
        <f>[8]Main!D16</f>
        <v>10</v>
      </c>
      <c r="E75" s="102">
        <f>[8]Main!E16</f>
        <v>0</v>
      </c>
      <c r="F75" s="102">
        <f>[8]Main!F16</f>
        <v>14</v>
      </c>
      <c r="G75" s="102">
        <f>[8]Main!G16</f>
        <v>0</v>
      </c>
      <c r="H75" s="102">
        <f>[8]Main!H16</f>
        <v>1</v>
      </c>
      <c r="I75" s="102">
        <f>[8]Main!I16</f>
        <v>0</v>
      </c>
      <c r="J75" s="102">
        <f>[8]Main!J16</f>
        <v>0</v>
      </c>
      <c r="K75" s="102">
        <f>[8]Main!K16</f>
        <v>1</v>
      </c>
      <c r="L75" s="102">
        <f>[8]Main!L16</f>
        <v>0</v>
      </c>
      <c r="M75" s="102">
        <f>[8]Main!M16</f>
        <v>0</v>
      </c>
      <c r="N75" s="102">
        <f>[8]Main!N16</f>
        <v>7</v>
      </c>
      <c r="O75" s="102">
        <f>[8]Main!O16</f>
        <v>0</v>
      </c>
      <c r="P75" s="102">
        <f>[8]Main!P16</f>
        <v>7</v>
      </c>
      <c r="Q75" s="102">
        <f>[8]Main!Q16</f>
        <v>0</v>
      </c>
      <c r="R75" s="102">
        <f>[8]Main!R16</f>
        <v>3</v>
      </c>
      <c r="S75" s="102">
        <f>[8]Main!S16</f>
        <v>3</v>
      </c>
      <c r="T75" s="102">
        <f>[8]Main!T16</f>
        <v>0</v>
      </c>
      <c r="U75" s="102">
        <f>[8]Main!U16</f>
        <v>6</v>
      </c>
    </row>
    <row r="76" spans="1:21">
      <c r="A76" s="59" t="s">
        <v>47</v>
      </c>
      <c r="B76" s="102">
        <f>[8]Main!B17</f>
        <v>0</v>
      </c>
      <c r="C76" s="102">
        <f>[8]Main!C17</f>
        <v>6</v>
      </c>
      <c r="D76" s="102">
        <f>[8]Main!D17</f>
        <v>6</v>
      </c>
      <c r="E76" s="102">
        <f>[8]Main!E17</f>
        <v>0</v>
      </c>
      <c r="F76" s="102">
        <f>[8]Main!F17</f>
        <v>12</v>
      </c>
      <c r="G76" s="102">
        <f>[8]Main!G17</f>
        <v>0</v>
      </c>
      <c r="H76" s="102">
        <f>[8]Main!H17</f>
        <v>1</v>
      </c>
      <c r="I76" s="102">
        <f>[8]Main!I17</f>
        <v>0</v>
      </c>
      <c r="J76" s="102">
        <f>[8]Main!J17</f>
        <v>0</v>
      </c>
      <c r="K76" s="102">
        <f>[8]Main!K17</f>
        <v>1</v>
      </c>
      <c r="L76" s="102">
        <f>[8]Main!L17</f>
        <v>0</v>
      </c>
      <c r="M76" s="102">
        <f>[8]Main!M17</f>
        <v>1</v>
      </c>
      <c r="N76" s="102">
        <f>[8]Main!N17</f>
        <v>5</v>
      </c>
      <c r="O76" s="102">
        <f>[8]Main!O17</f>
        <v>0</v>
      </c>
      <c r="P76" s="102">
        <f>[8]Main!P17</f>
        <v>6</v>
      </c>
      <c r="Q76" s="102">
        <f>[8]Main!Q17</f>
        <v>0</v>
      </c>
      <c r="R76" s="102">
        <f>[8]Main!R17</f>
        <v>4</v>
      </c>
      <c r="S76" s="102">
        <f>[8]Main!S17</f>
        <v>1</v>
      </c>
      <c r="T76" s="102">
        <f>[8]Main!T17</f>
        <v>0</v>
      </c>
      <c r="U76" s="102">
        <f>[8]Main!U17</f>
        <v>5</v>
      </c>
    </row>
    <row r="77" spans="1:21">
      <c r="A77" s="59" t="s">
        <v>48</v>
      </c>
      <c r="B77" s="102">
        <f>[8]Main!B18</f>
        <v>4</v>
      </c>
      <c r="C77" s="102">
        <f>[8]Main!C18</f>
        <v>7</v>
      </c>
      <c r="D77" s="102">
        <f>[8]Main!D18</f>
        <v>1</v>
      </c>
      <c r="E77" s="102">
        <f>[8]Main!E18</f>
        <v>0</v>
      </c>
      <c r="F77" s="102">
        <f>[8]Main!F18</f>
        <v>12</v>
      </c>
      <c r="G77" s="102">
        <f>[8]Main!G18</f>
        <v>0</v>
      </c>
      <c r="H77" s="102">
        <f>[8]Main!H18</f>
        <v>1</v>
      </c>
      <c r="I77" s="102">
        <f>[8]Main!I18</f>
        <v>0</v>
      </c>
      <c r="J77" s="102">
        <f>[8]Main!J18</f>
        <v>0</v>
      </c>
      <c r="K77" s="102">
        <f>[8]Main!K18</f>
        <v>1</v>
      </c>
      <c r="L77" s="102">
        <f>[8]Main!L18</f>
        <v>1</v>
      </c>
      <c r="M77" s="102">
        <f>[8]Main!M18</f>
        <v>5</v>
      </c>
      <c r="N77" s="102">
        <f>[8]Main!N18</f>
        <v>0</v>
      </c>
      <c r="O77" s="102">
        <f>[8]Main!O18</f>
        <v>0</v>
      </c>
      <c r="P77" s="102">
        <f>[8]Main!P18</f>
        <v>6</v>
      </c>
      <c r="Q77" s="102">
        <f>[8]Main!Q18</f>
        <v>3</v>
      </c>
      <c r="R77" s="102">
        <f>[8]Main!R18</f>
        <v>1</v>
      </c>
      <c r="S77" s="102">
        <f>[8]Main!S18</f>
        <v>1</v>
      </c>
      <c r="T77" s="102">
        <f>[8]Main!T18</f>
        <v>0</v>
      </c>
      <c r="U77" s="102">
        <f>[8]Main!U18</f>
        <v>5</v>
      </c>
    </row>
    <row r="78" spans="1:21">
      <c r="A78" s="59" t="s">
        <v>49</v>
      </c>
      <c r="B78" s="102">
        <f>[8]Main!B19</f>
        <v>0</v>
      </c>
      <c r="C78" s="102">
        <f>[8]Main!C19</f>
        <v>3</v>
      </c>
      <c r="D78" s="102">
        <f>[8]Main!D19</f>
        <v>7</v>
      </c>
      <c r="E78" s="102">
        <f>[8]Main!E19</f>
        <v>2</v>
      </c>
      <c r="F78" s="102">
        <f>[8]Main!F19</f>
        <v>12</v>
      </c>
      <c r="G78" s="102">
        <f>[8]Main!G19</f>
        <v>0</v>
      </c>
      <c r="H78" s="102">
        <f>[8]Main!H19</f>
        <v>1</v>
      </c>
      <c r="I78" s="102">
        <f>[8]Main!I19</f>
        <v>0</v>
      </c>
      <c r="J78" s="102">
        <f>[8]Main!J19</f>
        <v>0</v>
      </c>
      <c r="K78" s="102">
        <f>[8]Main!K19</f>
        <v>1</v>
      </c>
      <c r="L78" s="102">
        <f>[8]Main!L19</f>
        <v>0</v>
      </c>
      <c r="M78" s="102">
        <f>[8]Main!M19</f>
        <v>1</v>
      </c>
      <c r="N78" s="102">
        <f>[8]Main!N19</f>
        <v>3</v>
      </c>
      <c r="O78" s="102">
        <f>[8]Main!O19</f>
        <v>2</v>
      </c>
      <c r="P78" s="102">
        <f>[8]Main!P19</f>
        <v>6</v>
      </c>
      <c r="Q78" s="102">
        <f>[8]Main!Q19</f>
        <v>0</v>
      </c>
      <c r="R78" s="102">
        <f>[8]Main!R19</f>
        <v>1</v>
      </c>
      <c r="S78" s="102">
        <f>[8]Main!S19</f>
        <v>4</v>
      </c>
      <c r="T78" s="102">
        <f>[8]Main!T19</f>
        <v>0</v>
      </c>
      <c r="U78" s="102">
        <f>[8]Main!U19</f>
        <v>5</v>
      </c>
    </row>
    <row r="79" spans="1:21">
      <c r="A79" s="59" t="s">
        <v>50</v>
      </c>
      <c r="B79" s="102">
        <f>[8]Main!B20</f>
        <v>0</v>
      </c>
      <c r="C79" s="102">
        <f>[8]Main!C20</f>
        <v>2</v>
      </c>
      <c r="D79" s="102">
        <f>[8]Main!D20</f>
        <v>8</v>
      </c>
      <c r="E79" s="102">
        <f>[8]Main!E20</f>
        <v>4</v>
      </c>
      <c r="F79" s="102">
        <f>[8]Main!F20</f>
        <v>14</v>
      </c>
      <c r="G79" s="102">
        <f>[8]Main!G20</f>
        <v>0</v>
      </c>
      <c r="H79" s="102">
        <f>[8]Main!H20</f>
        <v>0</v>
      </c>
      <c r="I79" s="102">
        <f>[8]Main!I20</f>
        <v>1</v>
      </c>
      <c r="J79" s="102">
        <f>[8]Main!J20</f>
        <v>0</v>
      </c>
      <c r="K79" s="102">
        <f>[8]Main!K20</f>
        <v>1</v>
      </c>
      <c r="L79" s="102">
        <f>[8]Main!L20</f>
        <v>0</v>
      </c>
      <c r="M79" s="102">
        <f>[8]Main!M20</f>
        <v>0</v>
      </c>
      <c r="N79" s="102">
        <f>[8]Main!N20</f>
        <v>3</v>
      </c>
      <c r="O79" s="102">
        <f>[8]Main!O20</f>
        <v>4</v>
      </c>
      <c r="P79" s="102">
        <f>[8]Main!P20</f>
        <v>7</v>
      </c>
      <c r="Q79" s="102">
        <f>[8]Main!Q20</f>
        <v>0</v>
      </c>
      <c r="R79" s="102">
        <f>[8]Main!R20</f>
        <v>2</v>
      </c>
      <c r="S79" s="102">
        <f>[8]Main!S20</f>
        <v>4</v>
      </c>
      <c r="T79" s="102">
        <f>[8]Main!T20</f>
        <v>0</v>
      </c>
      <c r="U79" s="102">
        <f>[8]Main!U20</f>
        <v>6</v>
      </c>
    </row>
    <row r="80" spans="1:21">
      <c r="A80" s="59" t="s">
        <v>51</v>
      </c>
      <c r="B80" s="102">
        <f>[8]Main!B21</f>
        <v>0</v>
      </c>
      <c r="C80" s="102">
        <f>[8]Main!C21</f>
        <v>4</v>
      </c>
      <c r="D80" s="102">
        <f>[8]Main!D21</f>
        <v>4</v>
      </c>
      <c r="E80" s="102">
        <f>[8]Main!E21</f>
        <v>4</v>
      </c>
      <c r="F80" s="102">
        <f>[8]Main!F21</f>
        <v>12</v>
      </c>
      <c r="G80" s="102">
        <f>[8]Main!G21</f>
        <v>0</v>
      </c>
      <c r="H80" s="102">
        <f>[8]Main!H21</f>
        <v>1</v>
      </c>
      <c r="I80" s="102">
        <f>[8]Main!I21</f>
        <v>0</v>
      </c>
      <c r="J80" s="102">
        <f>[8]Main!J21</f>
        <v>0</v>
      </c>
      <c r="K80" s="102">
        <f>[8]Main!K21</f>
        <v>1</v>
      </c>
      <c r="L80" s="102">
        <f>[8]Main!L21</f>
        <v>0</v>
      </c>
      <c r="M80" s="102">
        <f>[8]Main!M21</f>
        <v>1</v>
      </c>
      <c r="N80" s="102">
        <f>[8]Main!N21</f>
        <v>1</v>
      </c>
      <c r="O80" s="102">
        <f>[8]Main!O21</f>
        <v>4</v>
      </c>
      <c r="P80" s="102">
        <f>[8]Main!P21</f>
        <v>6</v>
      </c>
      <c r="Q80" s="102">
        <f>[8]Main!Q21</f>
        <v>0</v>
      </c>
      <c r="R80" s="102">
        <f>[8]Main!R21</f>
        <v>2</v>
      </c>
      <c r="S80" s="102">
        <f>[8]Main!S21</f>
        <v>3</v>
      </c>
      <c r="T80" s="102">
        <f>[8]Main!T21</f>
        <v>0</v>
      </c>
      <c r="U80" s="102">
        <f>[8]Main!U21</f>
        <v>5</v>
      </c>
    </row>
    <row r="81" spans="1:21">
      <c r="A81" s="59" t="s">
        <v>52</v>
      </c>
      <c r="B81" s="102">
        <f>[8]Main!B22</f>
        <v>0</v>
      </c>
      <c r="C81" s="102">
        <f>[8]Main!C22</f>
        <v>2</v>
      </c>
      <c r="D81" s="102">
        <f>[8]Main!D22</f>
        <v>7</v>
      </c>
      <c r="E81" s="102">
        <f>[8]Main!E22</f>
        <v>3</v>
      </c>
      <c r="F81" s="102">
        <f>[8]Main!F22</f>
        <v>12</v>
      </c>
      <c r="G81" s="102">
        <f>[8]Main!G22</f>
        <v>0</v>
      </c>
      <c r="H81" s="102">
        <f>[8]Main!H22</f>
        <v>0</v>
      </c>
      <c r="I81" s="102">
        <f>[8]Main!I22</f>
        <v>1</v>
      </c>
      <c r="J81" s="102">
        <f>[8]Main!J22</f>
        <v>0</v>
      </c>
      <c r="K81" s="102">
        <f>[8]Main!K22</f>
        <v>1</v>
      </c>
      <c r="L81" s="102">
        <f>[8]Main!L22</f>
        <v>0</v>
      </c>
      <c r="M81" s="102">
        <f>[8]Main!M22</f>
        <v>0</v>
      </c>
      <c r="N81" s="102">
        <f>[8]Main!N22</f>
        <v>3</v>
      </c>
      <c r="O81" s="102">
        <f>[8]Main!O22</f>
        <v>3</v>
      </c>
      <c r="P81" s="102">
        <f>[8]Main!P22</f>
        <v>6</v>
      </c>
      <c r="Q81" s="102">
        <f>[8]Main!Q22</f>
        <v>0</v>
      </c>
      <c r="R81" s="102">
        <f>[8]Main!R22</f>
        <v>2</v>
      </c>
      <c r="S81" s="102">
        <f>[8]Main!S22</f>
        <v>3</v>
      </c>
      <c r="T81" s="102">
        <f>[8]Main!T22</f>
        <v>0</v>
      </c>
      <c r="U81" s="102">
        <f>[8]Main!U22</f>
        <v>5</v>
      </c>
    </row>
    <row r="82" spans="1:21">
      <c r="A82" s="59" t="s">
        <v>53</v>
      </c>
      <c r="B82" s="102">
        <f>[8]Main!B23</f>
        <v>0</v>
      </c>
      <c r="C82" s="102">
        <f>[8]Main!C23</f>
        <v>8</v>
      </c>
      <c r="D82" s="102">
        <f>[8]Main!D23</f>
        <v>3</v>
      </c>
      <c r="E82" s="102">
        <f>[8]Main!E23</f>
        <v>1</v>
      </c>
      <c r="F82" s="102">
        <f>[8]Main!F23</f>
        <v>12</v>
      </c>
      <c r="G82" s="102">
        <f>[8]Main!G23</f>
        <v>0</v>
      </c>
      <c r="H82" s="102">
        <f>[8]Main!H23</f>
        <v>1</v>
      </c>
      <c r="I82" s="102">
        <f>[8]Main!I23</f>
        <v>0</v>
      </c>
      <c r="J82" s="102">
        <f>[8]Main!J23</f>
        <v>0</v>
      </c>
      <c r="K82" s="102">
        <f>[8]Main!K23</f>
        <v>1</v>
      </c>
      <c r="L82" s="102">
        <f>[8]Main!L23</f>
        <v>0</v>
      </c>
      <c r="M82" s="102">
        <f>[8]Main!M23</f>
        <v>4</v>
      </c>
      <c r="N82" s="102">
        <f>[8]Main!N23</f>
        <v>1</v>
      </c>
      <c r="O82" s="102">
        <f>[8]Main!O23</f>
        <v>1</v>
      </c>
      <c r="P82" s="102">
        <f>[8]Main!P23</f>
        <v>6</v>
      </c>
      <c r="Q82" s="102">
        <f>[8]Main!Q23</f>
        <v>0</v>
      </c>
      <c r="R82" s="102">
        <f>[8]Main!R23</f>
        <v>3</v>
      </c>
      <c r="S82" s="102">
        <f>[8]Main!S23</f>
        <v>2</v>
      </c>
      <c r="T82" s="102">
        <f>[8]Main!T23</f>
        <v>0</v>
      </c>
      <c r="U82" s="102">
        <f>[8]Main!U23</f>
        <v>5</v>
      </c>
    </row>
    <row r="83" spans="1:21">
      <c r="A83" s="59" t="s">
        <v>54</v>
      </c>
      <c r="B83" s="102">
        <f>[8]Main!B24</f>
        <v>0</v>
      </c>
      <c r="C83" s="102">
        <f>[8]Main!C24</f>
        <v>3</v>
      </c>
      <c r="D83" s="102">
        <f>[8]Main!D24</f>
        <v>9</v>
      </c>
      <c r="E83" s="102">
        <f>[8]Main!E24</f>
        <v>0</v>
      </c>
      <c r="F83" s="102">
        <f>[8]Main!F24</f>
        <v>12</v>
      </c>
      <c r="G83" s="102">
        <f>[8]Main!G24</f>
        <v>0</v>
      </c>
      <c r="H83" s="102">
        <f>[8]Main!H24</f>
        <v>0</v>
      </c>
      <c r="I83" s="102">
        <f>[8]Main!I24</f>
        <v>1</v>
      </c>
      <c r="J83" s="102">
        <f>[8]Main!J24</f>
        <v>0</v>
      </c>
      <c r="K83" s="102">
        <f>[8]Main!K24</f>
        <v>1</v>
      </c>
      <c r="L83" s="102">
        <f>[8]Main!L24</f>
        <v>0</v>
      </c>
      <c r="M83" s="102">
        <f>[8]Main!M24</f>
        <v>0</v>
      </c>
      <c r="N83" s="102">
        <f>[8]Main!N24</f>
        <v>6</v>
      </c>
      <c r="O83" s="102">
        <f>[8]Main!O24</f>
        <v>0</v>
      </c>
      <c r="P83" s="102">
        <f>[8]Main!P24</f>
        <v>6</v>
      </c>
      <c r="Q83" s="102">
        <f>[8]Main!Q24</f>
        <v>0</v>
      </c>
      <c r="R83" s="102">
        <f>[8]Main!R24</f>
        <v>3</v>
      </c>
      <c r="S83" s="102">
        <f>[8]Main!S24</f>
        <v>2</v>
      </c>
      <c r="T83" s="102">
        <f>[8]Main!T24</f>
        <v>0</v>
      </c>
      <c r="U83" s="102">
        <f>[8]Main!U24</f>
        <v>5</v>
      </c>
    </row>
    <row r="84" spans="1:21">
      <c r="A84" s="59" t="s">
        <v>55</v>
      </c>
      <c r="B84" s="102">
        <f>[8]Main!B25</f>
        <v>1</v>
      </c>
      <c r="C84" s="102">
        <f>[8]Main!C25</f>
        <v>5</v>
      </c>
      <c r="D84" s="102">
        <f>[8]Main!D25</f>
        <v>6</v>
      </c>
      <c r="E84" s="102">
        <f>[8]Main!E25</f>
        <v>0</v>
      </c>
      <c r="F84" s="102">
        <f>[8]Main!F25</f>
        <v>12</v>
      </c>
      <c r="G84" s="102">
        <f>[8]Main!G25</f>
        <v>0</v>
      </c>
      <c r="H84" s="102">
        <f>[8]Main!H25</f>
        <v>1</v>
      </c>
      <c r="I84" s="102">
        <f>[8]Main!I25</f>
        <v>0</v>
      </c>
      <c r="J84" s="102">
        <f>[8]Main!J25</f>
        <v>0</v>
      </c>
      <c r="K84" s="102">
        <f>[8]Main!K25</f>
        <v>1</v>
      </c>
      <c r="L84" s="102">
        <f>[8]Main!L25</f>
        <v>0</v>
      </c>
      <c r="M84" s="102">
        <f>[8]Main!M25</f>
        <v>2</v>
      </c>
      <c r="N84" s="102">
        <f>[8]Main!N25</f>
        <v>4</v>
      </c>
      <c r="O84" s="102">
        <f>[8]Main!O25</f>
        <v>0</v>
      </c>
      <c r="P84" s="102">
        <f>[8]Main!P25</f>
        <v>6</v>
      </c>
      <c r="Q84" s="102">
        <f>[8]Main!Q25</f>
        <v>1</v>
      </c>
      <c r="R84" s="102">
        <f>[8]Main!R25</f>
        <v>2</v>
      </c>
      <c r="S84" s="102">
        <f>[8]Main!S25</f>
        <v>2</v>
      </c>
      <c r="T84" s="102">
        <f>[8]Main!T25</f>
        <v>0</v>
      </c>
      <c r="U84" s="102">
        <f>[8]Main!U25</f>
        <v>5</v>
      </c>
    </row>
    <row r="85" spans="1:21">
      <c r="A85" s="59" t="s">
        <v>56</v>
      </c>
      <c r="B85" s="102">
        <f>[8]Main!B26</f>
        <v>0</v>
      </c>
      <c r="C85" s="102">
        <f>[8]Main!C26</f>
        <v>2</v>
      </c>
      <c r="D85" s="102">
        <f>[8]Main!D26</f>
        <v>6</v>
      </c>
      <c r="E85" s="102">
        <f>[8]Main!E26</f>
        <v>4</v>
      </c>
      <c r="F85" s="102">
        <f>[8]Main!F26</f>
        <v>12</v>
      </c>
      <c r="G85" s="102">
        <f>[8]Main!G26</f>
        <v>0</v>
      </c>
      <c r="H85" s="102">
        <f>[8]Main!H26</f>
        <v>0</v>
      </c>
      <c r="I85" s="102">
        <f>[8]Main!I26</f>
        <v>1</v>
      </c>
      <c r="J85" s="102">
        <f>[8]Main!J26</f>
        <v>0</v>
      </c>
      <c r="K85" s="102">
        <f>[8]Main!K26</f>
        <v>1</v>
      </c>
      <c r="L85" s="102">
        <f>[8]Main!L26</f>
        <v>0</v>
      </c>
      <c r="M85" s="102">
        <f>[8]Main!M26</f>
        <v>0</v>
      </c>
      <c r="N85" s="102">
        <f>[8]Main!N26</f>
        <v>2</v>
      </c>
      <c r="O85" s="102">
        <f>[8]Main!O26</f>
        <v>4</v>
      </c>
      <c r="P85" s="102">
        <f>[8]Main!P26</f>
        <v>6</v>
      </c>
      <c r="Q85" s="102">
        <f>[8]Main!Q26</f>
        <v>0</v>
      </c>
      <c r="R85" s="102">
        <f>[8]Main!R26</f>
        <v>2</v>
      </c>
      <c r="S85" s="102">
        <f>[8]Main!S26</f>
        <v>3</v>
      </c>
      <c r="T85" s="102">
        <f>[8]Main!T26</f>
        <v>0</v>
      </c>
      <c r="U85" s="102">
        <f>[8]Main!U26</f>
        <v>5</v>
      </c>
    </row>
    <row r="86" spans="1:21">
      <c r="A86" s="59" t="s">
        <v>57</v>
      </c>
      <c r="B86" s="102">
        <f>[8]Main!B27</f>
        <v>0</v>
      </c>
      <c r="C86" s="102">
        <f>[8]Main!C27</f>
        <v>3</v>
      </c>
      <c r="D86" s="102">
        <f>[8]Main!D27</f>
        <v>7</v>
      </c>
      <c r="E86" s="102">
        <f>[8]Main!E27</f>
        <v>2</v>
      </c>
      <c r="F86" s="102">
        <f>[8]Main!F27</f>
        <v>12</v>
      </c>
      <c r="G86" s="102">
        <f>[8]Main!G27</f>
        <v>0</v>
      </c>
      <c r="H86" s="102">
        <f>[8]Main!H27</f>
        <v>1</v>
      </c>
      <c r="I86" s="102">
        <f>[8]Main!I27</f>
        <v>0</v>
      </c>
      <c r="J86" s="102">
        <f>[8]Main!J27</f>
        <v>0</v>
      </c>
      <c r="K86" s="102">
        <f>[8]Main!K27</f>
        <v>1</v>
      </c>
      <c r="L86" s="102">
        <f>[8]Main!L27</f>
        <v>0</v>
      </c>
      <c r="M86" s="102">
        <f>[8]Main!M27</f>
        <v>0</v>
      </c>
      <c r="N86" s="102">
        <f>[8]Main!N27</f>
        <v>4</v>
      </c>
      <c r="O86" s="102">
        <f>[8]Main!O27</f>
        <v>2</v>
      </c>
      <c r="P86" s="102">
        <f>[8]Main!P27</f>
        <v>6</v>
      </c>
      <c r="Q86" s="102">
        <f>[8]Main!Q27</f>
        <v>0</v>
      </c>
      <c r="R86" s="102">
        <f>[8]Main!R27</f>
        <v>2</v>
      </c>
      <c r="S86" s="102">
        <f>[8]Main!S27</f>
        <v>3</v>
      </c>
      <c r="T86" s="102">
        <f>[8]Main!T27</f>
        <v>0</v>
      </c>
      <c r="U86" s="102">
        <f>[8]Main!U27</f>
        <v>5</v>
      </c>
    </row>
    <row r="88" spans="1:21">
      <c r="A88" s="59" t="s">
        <v>145</v>
      </c>
      <c r="B88" s="59" t="s">
        <v>73</v>
      </c>
      <c r="G88" s="59" t="s">
        <v>69</v>
      </c>
      <c r="L88" s="59" t="s">
        <v>70</v>
      </c>
      <c r="Q88" s="59" t="s">
        <v>71</v>
      </c>
    </row>
    <row r="89" spans="1:21">
      <c r="B89" s="59" t="s">
        <v>3</v>
      </c>
      <c r="C89" s="59" t="s">
        <v>4</v>
      </c>
      <c r="D89" s="59" t="s">
        <v>5</v>
      </c>
      <c r="E89" s="59" t="s">
        <v>6</v>
      </c>
      <c r="F89" s="59" t="s">
        <v>7</v>
      </c>
      <c r="G89" s="59" t="s">
        <v>3</v>
      </c>
      <c r="H89" s="59" t="s">
        <v>4</v>
      </c>
      <c r="I89" s="59" t="s">
        <v>5</v>
      </c>
      <c r="J89" s="59" t="s">
        <v>6</v>
      </c>
      <c r="K89" s="59" t="s">
        <v>7</v>
      </c>
      <c r="L89" s="59" t="s">
        <v>3</v>
      </c>
      <c r="M89" s="59" t="s">
        <v>4</v>
      </c>
      <c r="N89" s="59" t="s">
        <v>5</v>
      </c>
      <c r="O89" s="59" t="s">
        <v>6</v>
      </c>
      <c r="P89" s="59" t="s">
        <v>7</v>
      </c>
      <c r="Q89" s="59" t="s">
        <v>3</v>
      </c>
      <c r="R89" s="59" t="s">
        <v>4</v>
      </c>
      <c r="S89" s="59" t="s">
        <v>5</v>
      </c>
      <c r="T89" s="59" t="s">
        <v>6</v>
      </c>
      <c r="U89" s="59" t="s">
        <v>7</v>
      </c>
    </row>
    <row r="90" spans="1:21">
      <c r="A90" s="59" t="s">
        <v>2</v>
      </c>
      <c r="B90" s="102">
        <f>[9]Main!B5</f>
        <v>0</v>
      </c>
      <c r="C90" s="102">
        <f>[9]Main!C5</f>
        <v>1</v>
      </c>
      <c r="D90" s="102">
        <f>[9]Main!D5</f>
        <v>0</v>
      </c>
      <c r="E90" s="102">
        <f>[9]Main!E5</f>
        <v>0</v>
      </c>
      <c r="F90" s="102">
        <f>[9]Main!F5</f>
        <v>1</v>
      </c>
      <c r="G90" s="102">
        <f>[9]Main!G5</f>
        <v>0</v>
      </c>
      <c r="H90" s="102">
        <f>[9]Main!H5</f>
        <v>0</v>
      </c>
      <c r="I90" s="102">
        <f>[9]Main!I5</f>
        <v>0</v>
      </c>
      <c r="J90" s="102">
        <f>[9]Main!J5</f>
        <v>0</v>
      </c>
      <c r="K90" s="102">
        <f>[9]Main!K5</f>
        <v>0</v>
      </c>
      <c r="L90" s="102">
        <f>[9]Main!L5</f>
        <v>0</v>
      </c>
      <c r="M90" s="102">
        <f>[9]Main!M5</f>
        <v>1</v>
      </c>
      <c r="N90" s="102">
        <f>[9]Main!N5</f>
        <v>0</v>
      </c>
      <c r="O90" s="102">
        <f>[9]Main!O5</f>
        <v>0</v>
      </c>
      <c r="P90" s="102">
        <f>[9]Main!P5</f>
        <v>1</v>
      </c>
      <c r="Q90" s="102">
        <f>[9]Main!Q5</f>
        <v>0</v>
      </c>
      <c r="R90" s="102">
        <f>[9]Main!R5</f>
        <v>0</v>
      </c>
      <c r="S90" s="102">
        <f>[9]Main!S5</f>
        <v>0</v>
      </c>
      <c r="T90" s="102">
        <f>[9]Main!T5</f>
        <v>0</v>
      </c>
      <c r="U90" s="102">
        <f>[9]Main!U5</f>
        <v>0</v>
      </c>
    </row>
    <row r="91" spans="1:21">
      <c r="A91" s="59" t="s">
        <v>150</v>
      </c>
      <c r="B91" s="102">
        <f>[9]Main!B6</f>
        <v>0</v>
      </c>
      <c r="C91" s="102">
        <f>[9]Main!C6</f>
        <v>1</v>
      </c>
      <c r="D91" s="102">
        <f>[9]Main!D6</f>
        <v>0</v>
      </c>
      <c r="E91" s="102">
        <f>[9]Main!E6</f>
        <v>0</v>
      </c>
      <c r="F91" s="102">
        <f>[9]Main!F6</f>
        <v>1</v>
      </c>
      <c r="G91" s="102">
        <f>[9]Main!G6</f>
        <v>0</v>
      </c>
      <c r="H91" s="102">
        <f>[9]Main!H6</f>
        <v>0</v>
      </c>
      <c r="I91" s="102">
        <f>[9]Main!I6</f>
        <v>0</v>
      </c>
      <c r="J91" s="102">
        <f>[9]Main!J6</f>
        <v>0</v>
      </c>
      <c r="K91" s="102">
        <f>[9]Main!K6</f>
        <v>0</v>
      </c>
      <c r="L91" s="102">
        <f>[9]Main!L6</f>
        <v>0</v>
      </c>
      <c r="M91" s="102">
        <f>[9]Main!M6</f>
        <v>1</v>
      </c>
      <c r="N91" s="102">
        <f>[9]Main!N6</f>
        <v>0</v>
      </c>
      <c r="O91" s="102">
        <f>[9]Main!O6</f>
        <v>0</v>
      </c>
      <c r="P91" s="102">
        <f>[9]Main!P6</f>
        <v>1</v>
      </c>
      <c r="Q91" s="102">
        <f>[9]Main!Q6</f>
        <v>0</v>
      </c>
      <c r="R91" s="102">
        <f>[9]Main!R6</f>
        <v>0</v>
      </c>
      <c r="S91" s="102">
        <f>[9]Main!S6</f>
        <v>0</v>
      </c>
      <c r="T91" s="102">
        <f>[9]Main!T6</f>
        <v>0</v>
      </c>
      <c r="U91" s="102">
        <f>[9]Main!U6</f>
        <v>0</v>
      </c>
    </row>
    <row r="92" spans="1:21">
      <c r="A92" s="59" t="s">
        <v>37</v>
      </c>
      <c r="B92" s="102">
        <f>[9]Main!B7</f>
        <v>0</v>
      </c>
      <c r="C92" s="102">
        <f>[9]Main!C7</f>
        <v>1</v>
      </c>
      <c r="D92" s="102">
        <f>[9]Main!D7</f>
        <v>0</v>
      </c>
      <c r="E92" s="102">
        <f>[9]Main!E7</f>
        <v>0</v>
      </c>
      <c r="F92" s="102">
        <f>[9]Main!F7</f>
        <v>1</v>
      </c>
      <c r="G92" s="102">
        <f>[9]Main!G7</f>
        <v>0</v>
      </c>
      <c r="H92" s="102">
        <f>[9]Main!H7</f>
        <v>0</v>
      </c>
      <c r="I92" s="102">
        <f>[9]Main!I7</f>
        <v>0</v>
      </c>
      <c r="J92" s="102">
        <f>[9]Main!J7</f>
        <v>0</v>
      </c>
      <c r="K92" s="102">
        <f>[9]Main!K7</f>
        <v>0</v>
      </c>
      <c r="L92" s="102">
        <f>[9]Main!L7</f>
        <v>0</v>
      </c>
      <c r="M92" s="102">
        <f>[9]Main!M7</f>
        <v>1</v>
      </c>
      <c r="N92" s="102">
        <f>[9]Main!N7</f>
        <v>0</v>
      </c>
      <c r="O92" s="102">
        <f>[9]Main!O7</f>
        <v>0</v>
      </c>
      <c r="P92" s="102">
        <f>[9]Main!P7</f>
        <v>1</v>
      </c>
      <c r="Q92" s="102">
        <f>[9]Main!Q7</f>
        <v>0</v>
      </c>
      <c r="R92" s="102">
        <f>[9]Main!R7</f>
        <v>0</v>
      </c>
      <c r="S92" s="102">
        <f>[9]Main!S7</f>
        <v>0</v>
      </c>
      <c r="T92" s="102">
        <f>[9]Main!T7</f>
        <v>0</v>
      </c>
      <c r="U92" s="102">
        <f>[9]Main!U7</f>
        <v>0</v>
      </c>
    </row>
    <row r="93" spans="1:21">
      <c r="A93" s="59" t="s">
        <v>38</v>
      </c>
      <c r="B93" s="102">
        <f>[9]Main!B8</f>
        <v>0</v>
      </c>
      <c r="C93" s="102">
        <f>[9]Main!C8</f>
        <v>1</v>
      </c>
      <c r="D93" s="102">
        <f>[9]Main!D8</f>
        <v>0</v>
      </c>
      <c r="E93" s="102">
        <f>[9]Main!E8</f>
        <v>0</v>
      </c>
      <c r="F93" s="102">
        <f>[9]Main!F8</f>
        <v>1</v>
      </c>
      <c r="G93" s="102">
        <f>[9]Main!G8</f>
        <v>0</v>
      </c>
      <c r="H93" s="102">
        <f>[9]Main!H8</f>
        <v>0</v>
      </c>
      <c r="I93" s="102">
        <f>[9]Main!I8</f>
        <v>0</v>
      </c>
      <c r="J93" s="102">
        <f>[9]Main!J8</f>
        <v>0</v>
      </c>
      <c r="K93" s="102">
        <f>[9]Main!K8</f>
        <v>0</v>
      </c>
      <c r="L93" s="102">
        <f>[9]Main!L8</f>
        <v>0</v>
      </c>
      <c r="M93" s="102">
        <f>[9]Main!M8</f>
        <v>1</v>
      </c>
      <c r="N93" s="102">
        <f>[9]Main!N8</f>
        <v>0</v>
      </c>
      <c r="O93" s="102">
        <f>[9]Main!O8</f>
        <v>0</v>
      </c>
      <c r="P93" s="102">
        <f>[9]Main!P8</f>
        <v>1</v>
      </c>
      <c r="Q93" s="102">
        <f>[9]Main!Q8</f>
        <v>0</v>
      </c>
      <c r="R93" s="102">
        <f>[9]Main!R8</f>
        <v>0</v>
      </c>
      <c r="S93" s="102">
        <f>[9]Main!S8</f>
        <v>0</v>
      </c>
      <c r="T93" s="102">
        <f>[9]Main!T8</f>
        <v>0</v>
      </c>
      <c r="U93" s="102">
        <f>[9]Main!U8</f>
        <v>0</v>
      </c>
    </row>
    <row r="94" spans="1:21">
      <c r="A94" s="59" t="s">
        <v>39</v>
      </c>
      <c r="B94" s="102">
        <f>[9]Main!B9</f>
        <v>0</v>
      </c>
      <c r="C94" s="102">
        <f>[9]Main!C9</f>
        <v>1</v>
      </c>
      <c r="D94" s="102">
        <f>[9]Main!D9</f>
        <v>0</v>
      </c>
      <c r="E94" s="102">
        <f>[9]Main!E9</f>
        <v>0</v>
      </c>
      <c r="F94" s="102">
        <f>[9]Main!F9</f>
        <v>1</v>
      </c>
      <c r="G94" s="102">
        <f>[9]Main!G9</f>
        <v>0</v>
      </c>
      <c r="H94" s="102">
        <f>[9]Main!H9</f>
        <v>0</v>
      </c>
      <c r="I94" s="102">
        <f>[9]Main!I9</f>
        <v>0</v>
      </c>
      <c r="J94" s="102">
        <f>[9]Main!J9</f>
        <v>0</v>
      </c>
      <c r="K94" s="102">
        <f>[9]Main!K9</f>
        <v>0</v>
      </c>
      <c r="L94" s="102">
        <f>[9]Main!L9</f>
        <v>0</v>
      </c>
      <c r="M94" s="102">
        <f>[9]Main!M9</f>
        <v>1</v>
      </c>
      <c r="N94" s="102">
        <f>[9]Main!N9</f>
        <v>0</v>
      </c>
      <c r="O94" s="102">
        <f>[9]Main!O9</f>
        <v>0</v>
      </c>
      <c r="P94" s="102">
        <f>[9]Main!P9</f>
        <v>1</v>
      </c>
      <c r="Q94" s="102">
        <f>[9]Main!Q9</f>
        <v>0</v>
      </c>
      <c r="R94" s="102">
        <f>[9]Main!R9</f>
        <v>0</v>
      </c>
      <c r="S94" s="102">
        <f>[9]Main!S9</f>
        <v>0</v>
      </c>
      <c r="T94" s="102">
        <f>[9]Main!T9</f>
        <v>0</v>
      </c>
      <c r="U94" s="102">
        <f>[9]Main!U9</f>
        <v>0</v>
      </c>
    </row>
    <row r="95" spans="1:21">
      <c r="A95" s="59" t="s">
        <v>40</v>
      </c>
      <c r="B95" s="102">
        <f>[9]Main!B10</f>
        <v>0</v>
      </c>
      <c r="C95" s="102">
        <f>[9]Main!C10</f>
        <v>1</v>
      </c>
      <c r="D95" s="102">
        <f>[9]Main!D10</f>
        <v>0</v>
      </c>
      <c r="E95" s="102">
        <f>[9]Main!E10</f>
        <v>0</v>
      </c>
      <c r="F95" s="102">
        <f>[9]Main!F10</f>
        <v>1</v>
      </c>
      <c r="G95" s="102">
        <f>[9]Main!G10</f>
        <v>0</v>
      </c>
      <c r="H95" s="102">
        <f>[9]Main!H10</f>
        <v>0</v>
      </c>
      <c r="I95" s="102">
        <f>[9]Main!I10</f>
        <v>0</v>
      </c>
      <c r="J95" s="102">
        <f>[9]Main!J10</f>
        <v>0</v>
      </c>
      <c r="K95" s="102">
        <f>[9]Main!K10</f>
        <v>0</v>
      </c>
      <c r="L95" s="102">
        <f>[9]Main!L10</f>
        <v>0</v>
      </c>
      <c r="M95" s="102">
        <f>[9]Main!M10</f>
        <v>1</v>
      </c>
      <c r="N95" s="102">
        <f>[9]Main!N10</f>
        <v>0</v>
      </c>
      <c r="O95" s="102">
        <f>[9]Main!O10</f>
        <v>0</v>
      </c>
      <c r="P95" s="102">
        <f>[9]Main!P10</f>
        <v>1</v>
      </c>
      <c r="Q95" s="102">
        <f>[9]Main!Q10</f>
        <v>0</v>
      </c>
      <c r="R95" s="102">
        <f>[9]Main!R10</f>
        <v>0</v>
      </c>
      <c r="S95" s="102">
        <f>[9]Main!S10</f>
        <v>0</v>
      </c>
      <c r="T95" s="102">
        <f>[9]Main!T10</f>
        <v>0</v>
      </c>
      <c r="U95" s="102">
        <f>[9]Main!U10</f>
        <v>0</v>
      </c>
    </row>
    <row r="96" spans="1:21">
      <c r="A96" s="59" t="s">
        <v>41</v>
      </c>
      <c r="B96" s="102">
        <f>[9]Main!B11</f>
        <v>1</v>
      </c>
      <c r="C96" s="102">
        <f>[9]Main!C11</f>
        <v>0</v>
      </c>
      <c r="D96" s="102">
        <f>[9]Main!D11</f>
        <v>0</v>
      </c>
      <c r="E96" s="102">
        <f>[9]Main!E11</f>
        <v>0</v>
      </c>
      <c r="F96" s="102">
        <f>[9]Main!F11</f>
        <v>1</v>
      </c>
      <c r="G96" s="102">
        <f>[9]Main!G11</f>
        <v>0</v>
      </c>
      <c r="H96" s="102">
        <f>[9]Main!H11</f>
        <v>0</v>
      </c>
      <c r="I96" s="102">
        <f>[9]Main!I11</f>
        <v>0</v>
      </c>
      <c r="J96" s="102">
        <f>[9]Main!J11</f>
        <v>0</v>
      </c>
      <c r="K96" s="102">
        <f>[9]Main!K11</f>
        <v>0</v>
      </c>
      <c r="L96" s="102">
        <f>[9]Main!L11</f>
        <v>1</v>
      </c>
      <c r="M96" s="102">
        <f>[9]Main!M11</f>
        <v>0</v>
      </c>
      <c r="N96" s="102">
        <f>[9]Main!N11</f>
        <v>0</v>
      </c>
      <c r="O96" s="102">
        <f>[9]Main!O11</f>
        <v>0</v>
      </c>
      <c r="P96" s="102">
        <f>[9]Main!P11</f>
        <v>1</v>
      </c>
      <c r="Q96" s="102">
        <f>[9]Main!Q11</f>
        <v>0</v>
      </c>
      <c r="R96" s="102">
        <f>[9]Main!R11</f>
        <v>0</v>
      </c>
      <c r="S96" s="102">
        <f>[9]Main!S11</f>
        <v>0</v>
      </c>
      <c r="T96" s="102">
        <f>[9]Main!T11</f>
        <v>0</v>
      </c>
      <c r="U96" s="102">
        <f>[9]Main!U11</f>
        <v>0</v>
      </c>
    </row>
    <row r="97" spans="1:21">
      <c r="A97" s="59" t="s">
        <v>42</v>
      </c>
      <c r="B97" s="102">
        <f>[9]Main!B12</f>
        <v>1</v>
      </c>
      <c r="C97" s="102">
        <f>[9]Main!C12</f>
        <v>0</v>
      </c>
      <c r="D97" s="102">
        <f>[9]Main!D12</f>
        <v>0</v>
      </c>
      <c r="E97" s="102">
        <f>[9]Main!E12</f>
        <v>0</v>
      </c>
      <c r="F97" s="102">
        <f>[9]Main!F12</f>
        <v>1</v>
      </c>
      <c r="G97" s="102">
        <f>[9]Main!G12</f>
        <v>0</v>
      </c>
      <c r="H97" s="102">
        <f>[9]Main!H12</f>
        <v>0</v>
      </c>
      <c r="I97" s="102">
        <f>[9]Main!I12</f>
        <v>0</v>
      </c>
      <c r="J97" s="102">
        <f>[9]Main!J12</f>
        <v>0</v>
      </c>
      <c r="K97" s="102">
        <f>[9]Main!K12</f>
        <v>0</v>
      </c>
      <c r="L97" s="102">
        <f>[9]Main!L12</f>
        <v>1</v>
      </c>
      <c r="M97" s="102">
        <f>[9]Main!M12</f>
        <v>0</v>
      </c>
      <c r="N97" s="102">
        <f>[9]Main!N12</f>
        <v>0</v>
      </c>
      <c r="O97" s="102">
        <f>[9]Main!O12</f>
        <v>0</v>
      </c>
      <c r="P97" s="102">
        <f>[9]Main!P12</f>
        <v>1</v>
      </c>
      <c r="Q97" s="102">
        <f>[9]Main!Q12</f>
        <v>0</v>
      </c>
      <c r="R97" s="102">
        <f>[9]Main!R12</f>
        <v>0</v>
      </c>
      <c r="S97" s="102">
        <f>[9]Main!S12</f>
        <v>0</v>
      </c>
      <c r="T97" s="102">
        <f>[9]Main!T12</f>
        <v>0</v>
      </c>
      <c r="U97" s="102">
        <f>[9]Main!U12</f>
        <v>0</v>
      </c>
    </row>
    <row r="98" spans="1:21">
      <c r="A98" s="59" t="s">
        <v>43</v>
      </c>
      <c r="B98" s="102">
        <f>[9]Main!B13</f>
        <v>1</v>
      </c>
      <c r="C98" s="102">
        <f>[9]Main!C13</f>
        <v>0</v>
      </c>
      <c r="D98" s="102">
        <f>[9]Main!D13</f>
        <v>0</v>
      </c>
      <c r="E98" s="102">
        <f>[9]Main!E13</f>
        <v>0</v>
      </c>
      <c r="F98" s="102">
        <f>[9]Main!F13</f>
        <v>1</v>
      </c>
      <c r="G98" s="102">
        <f>[9]Main!G13</f>
        <v>0</v>
      </c>
      <c r="H98" s="102">
        <f>[9]Main!H13</f>
        <v>0</v>
      </c>
      <c r="I98" s="102">
        <f>[9]Main!I13</f>
        <v>0</v>
      </c>
      <c r="J98" s="102">
        <f>[9]Main!J13</f>
        <v>0</v>
      </c>
      <c r="K98" s="102">
        <f>[9]Main!K13</f>
        <v>0</v>
      </c>
      <c r="L98" s="102">
        <f>[9]Main!L13</f>
        <v>1</v>
      </c>
      <c r="M98" s="102">
        <f>[9]Main!M13</f>
        <v>0</v>
      </c>
      <c r="N98" s="102">
        <f>[9]Main!N13</f>
        <v>0</v>
      </c>
      <c r="O98" s="102">
        <f>[9]Main!O13</f>
        <v>0</v>
      </c>
      <c r="P98" s="102">
        <f>[9]Main!P13</f>
        <v>1</v>
      </c>
      <c r="Q98" s="102">
        <f>[9]Main!Q13</f>
        <v>0</v>
      </c>
      <c r="R98" s="102">
        <f>[9]Main!R13</f>
        <v>0</v>
      </c>
      <c r="S98" s="102">
        <f>[9]Main!S13</f>
        <v>0</v>
      </c>
      <c r="T98" s="102">
        <f>[9]Main!T13</f>
        <v>0</v>
      </c>
      <c r="U98" s="102">
        <f>[9]Main!U13</f>
        <v>0</v>
      </c>
    </row>
    <row r="99" spans="1:21">
      <c r="A99" s="59" t="s">
        <v>44</v>
      </c>
      <c r="B99" s="102">
        <f>[9]Main!B14</f>
        <v>1</v>
      </c>
      <c r="C99" s="102">
        <f>[9]Main!C14</f>
        <v>0</v>
      </c>
      <c r="D99" s="102">
        <f>[9]Main!D14</f>
        <v>0</v>
      </c>
      <c r="E99" s="102">
        <f>[9]Main!E14</f>
        <v>0</v>
      </c>
      <c r="F99" s="102">
        <f>[9]Main!F14</f>
        <v>1</v>
      </c>
      <c r="G99" s="102">
        <f>[9]Main!G14</f>
        <v>0</v>
      </c>
      <c r="H99" s="102">
        <f>[9]Main!H14</f>
        <v>0</v>
      </c>
      <c r="I99" s="102">
        <f>[9]Main!I14</f>
        <v>0</v>
      </c>
      <c r="J99" s="102">
        <f>[9]Main!J14</f>
        <v>0</v>
      </c>
      <c r="K99" s="102">
        <f>[9]Main!K14</f>
        <v>0</v>
      </c>
      <c r="L99" s="102">
        <f>[9]Main!L14</f>
        <v>1</v>
      </c>
      <c r="M99" s="102">
        <f>[9]Main!M14</f>
        <v>0</v>
      </c>
      <c r="N99" s="102">
        <f>[9]Main!N14</f>
        <v>0</v>
      </c>
      <c r="O99" s="102">
        <f>[9]Main!O14</f>
        <v>0</v>
      </c>
      <c r="P99" s="102">
        <f>[9]Main!P14</f>
        <v>1</v>
      </c>
      <c r="Q99" s="102">
        <f>[9]Main!Q14</f>
        <v>0</v>
      </c>
      <c r="R99" s="102">
        <f>[9]Main!R14</f>
        <v>0</v>
      </c>
      <c r="S99" s="102">
        <f>[9]Main!S14</f>
        <v>0</v>
      </c>
      <c r="T99" s="102">
        <f>[9]Main!T14</f>
        <v>0</v>
      </c>
      <c r="U99" s="102">
        <f>[9]Main!U14</f>
        <v>0</v>
      </c>
    </row>
    <row r="100" spans="1:21">
      <c r="A100" s="59" t="s">
        <v>45</v>
      </c>
      <c r="B100" s="102">
        <f>[9]Main!B15</f>
        <v>1</v>
      </c>
      <c r="C100" s="102">
        <f>[9]Main!C15</f>
        <v>0</v>
      </c>
      <c r="D100" s="102">
        <f>[9]Main!D15</f>
        <v>0</v>
      </c>
      <c r="E100" s="102">
        <f>[9]Main!E15</f>
        <v>0</v>
      </c>
      <c r="F100" s="102">
        <f>[9]Main!F15</f>
        <v>1</v>
      </c>
      <c r="G100" s="102">
        <f>[9]Main!G15</f>
        <v>0</v>
      </c>
      <c r="H100" s="102">
        <f>[9]Main!H15</f>
        <v>0</v>
      </c>
      <c r="I100" s="102">
        <f>[9]Main!I15</f>
        <v>0</v>
      </c>
      <c r="J100" s="102">
        <f>[9]Main!J15</f>
        <v>0</v>
      </c>
      <c r="K100" s="102">
        <f>[9]Main!K15</f>
        <v>0</v>
      </c>
      <c r="L100" s="102">
        <f>[9]Main!L15</f>
        <v>1</v>
      </c>
      <c r="M100" s="102">
        <f>[9]Main!M15</f>
        <v>0</v>
      </c>
      <c r="N100" s="102">
        <f>[9]Main!N15</f>
        <v>0</v>
      </c>
      <c r="O100" s="102">
        <f>[9]Main!O15</f>
        <v>0</v>
      </c>
      <c r="P100" s="102">
        <f>[9]Main!P15</f>
        <v>1</v>
      </c>
      <c r="Q100" s="102">
        <f>[9]Main!Q15</f>
        <v>0</v>
      </c>
      <c r="R100" s="102">
        <f>[9]Main!R15</f>
        <v>0</v>
      </c>
      <c r="S100" s="102">
        <f>[9]Main!S15</f>
        <v>0</v>
      </c>
      <c r="T100" s="102">
        <f>[9]Main!T15</f>
        <v>0</v>
      </c>
      <c r="U100" s="102">
        <f>[9]Main!U15</f>
        <v>0</v>
      </c>
    </row>
    <row r="101" spans="1:21">
      <c r="A101" s="59" t="s">
        <v>46</v>
      </c>
      <c r="B101" s="102">
        <f>[9]Main!B16</f>
        <v>0</v>
      </c>
      <c r="C101" s="102">
        <f>[9]Main!C16</f>
        <v>1</v>
      </c>
      <c r="D101" s="102">
        <f>[9]Main!D16</f>
        <v>0</v>
      </c>
      <c r="E101" s="102">
        <f>[9]Main!E16</f>
        <v>0</v>
      </c>
      <c r="F101" s="102">
        <f>[9]Main!F16</f>
        <v>1</v>
      </c>
      <c r="G101" s="102">
        <f>[9]Main!G16</f>
        <v>0</v>
      </c>
      <c r="H101" s="102">
        <f>[9]Main!H16</f>
        <v>0</v>
      </c>
      <c r="I101" s="102">
        <f>[9]Main!I16</f>
        <v>0</v>
      </c>
      <c r="J101" s="102">
        <f>[9]Main!J16</f>
        <v>0</v>
      </c>
      <c r="K101" s="102">
        <f>[9]Main!K16</f>
        <v>0</v>
      </c>
      <c r="L101" s="102">
        <f>[9]Main!L16</f>
        <v>0</v>
      </c>
      <c r="M101" s="102">
        <f>[9]Main!M16</f>
        <v>1</v>
      </c>
      <c r="N101" s="102">
        <f>[9]Main!N16</f>
        <v>0</v>
      </c>
      <c r="O101" s="102">
        <f>[9]Main!O16</f>
        <v>0</v>
      </c>
      <c r="P101" s="102">
        <f>[9]Main!P16</f>
        <v>1</v>
      </c>
      <c r="Q101" s="102">
        <f>[9]Main!Q16</f>
        <v>0</v>
      </c>
      <c r="R101" s="102">
        <f>[9]Main!R16</f>
        <v>0</v>
      </c>
      <c r="S101" s="102">
        <f>[9]Main!S16</f>
        <v>0</v>
      </c>
      <c r="T101" s="102">
        <f>[9]Main!T16</f>
        <v>0</v>
      </c>
      <c r="U101" s="102">
        <f>[9]Main!U16</f>
        <v>0</v>
      </c>
    </row>
    <row r="102" spans="1:21">
      <c r="A102" s="59" t="s">
        <v>47</v>
      </c>
      <c r="B102" s="102">
        <f>[9]Main!B17</f>
        <v>1</v>
      </c>
      <c r="C102" s="102">
        <f>[9]Main!C17</f>
        <v>0</v>
      </c>
      <c r="D102" s="102">
        <f>[9]Main!D17</f>
        <v>0</v>
      </c>
      <c r="E102" s="102">
        <f>[9]Main!E17</f>
        <v>0</v>
      </c>
      <c r="F102" s="102">
        <f>[9]Main!F17</f>
        <v>1</v>
      </c>
      <c r="G102" s="102">
        <f>[9]Main!G17</f>
        <v>0</v>
      </c>
      <c r="H102" s="102">
        <f>[9]Main!H17</f>
        <v>0</v>
      </c>
      <c r="I102" s="102">
        <f>[9]Main!I17</f>
        <v>0</v>
      </c>
      <c r="J102" s="102">
        <f>[9]Main!J17</f>
        <v>0</v>
      </c>
      <c r="K102" s="102">
        <f>[9]Main!K17</f>
        <v>0</v>
      </c>
      <c r="L102" s="102">
        <f>[9]Main!L17</f>
        <v>1</v>
      </c>
      <c r="M102" s="102">
        <f>[9]Main!M17</f>
        <v>0</v>
      </c>
      <c r="N102" s="102">
        <f>[9]Main!N17</f>
        <v>0</v>
      </c>
      <c r="O102" s="102">
        <f>[9]Main!O17</f>
        <v>0</v>
      </c>
      <c r="P102" s="102">
        <f>[9]Main!P17</f>
        <v>1</v>
      </c>
      <c r="Q102" s="102">
        <f>[9]Main!Q17</f>
        <v>0</v>
      </c>
      <c r="R102" s="102">
        <f>[9]Main!R17</f>
        <v>0</v>
      </c>
      <c r="S102" s="102">
        <f>[9]Main!S17</f>
        <v>0</v>
      </c>
      <c r="T102" s="102">
        <f>[9]Main!T17</f>
        <v>0</v>
      </c>
      <c r="U102" s="102">
        <f>[9]Main!U17</f>
        <v>0</v>
      </c>
    </row>
    <row r="103" spans="1:21">
      <c r="A103" s="59" t="s">
        <v>48</v>
      </c>
      <c r="B103" s="102">
        <f>[9]Main!B18</f>
        <v>1</v>
      </c>
      <c r="C103" s="102">
        <f>[9]Main!C18</f>
        <v>0</v>
      </c>
      <c r="D103" s="102">
        <f>[9]Main!D18</f>
        <v>0</v>
      </c>
      <c r="E103" s="102">
        <f>[9]Main!E18</f>
        <v>0</v>
      </c>
      <c r="F103" s="102">
        <f>[9]Main!F18</f>
        <v>1</v>
      </c>
      <c r="G103" s="102">
        <f>[9]Main!G18</f>
        <v>0</v>
      </c>
      <c r="H103" s="102">
        <f>[9]Main!H18</f>
        <v>0</v>
      </c>
      <c r="I103" s="102">
        <f>[9]Main!I18</f>
        <v>0</v>
      </c>
      <c r="J103" s="102">
        <f>[9]Main!J18</f>
        <v>0</v>
      </c>
      <c r="K103" s="102">
        <f>[9]Main!K18</f>
        <v>0</v>
      </c>
      <c r="L103" s="102">
        <f>[9]Main!L18</f>
        <v>1</v>
      </c>
      <c r="M103" s="102">
        <f>[9]Main!M18</f>
        <v>0</v>
      </c>
      <c r="N103" s="102">
        <f>[9]Main!N18</f>
        <v>0</v>
      </c>
      <c r="O103" s="102">
        <f>[9]Main!O18</f>
        <v>0</v>
      </c>
      <c r="P103" s="102">
        <f>[9]Main!P18</f>
        <v>1</v>
      </c>
      <c r="Q103" s="102">
        <f>[9]Main!Q18</f>
        <v>0</v>
      </c>
      <c r="R103" s="102">
        <f>[9]Main!R18</f>
        <v>0</v>
      </c>
      <c r="S103" s="102">
        <f>[9]Main!S18</f>
        <v>0</v>
      </c>
      <c r="T103" s="102">
        <f>[9]Main!T18</f>
        <v>0</v>
      </c>
      <c r="U103" s="102">
        <f>[9]Main!U18</f>
        <v>0</v>
      </c>
    </row>
    <row r="104" spans="1:21">
      <c r="A104" s="59" t="s">
        <v>49</v>
      </c>
      <c r="B104" s="102">
        <f>[9]Main!B19</f>
        <v>1</v>
      </c>
      <c r="C104" s="102">
        <f>[9]Main!C19</f>
        <v>0</v>
      </c>
      <c r="D104" s="102">
        <f>[9]Main!D19</f>
        <v>0</v>
      </c>
      <c r="E104" s="102">
        <f>[9]Main!E19</f>
        <v>0</v>
      </c>
      <c r="F104" s="102">
        <f>[9]Main!F19</f>
        <v>1</v>
      </c>
      <c r="G104" s="102">
        <f>[9]Main!G19</f>
        <v>0</v>
      </c>
      <c r="H104" s="102">
        <f>[9]Main!H19</f>
        <v>0</v>
      </c>
      <c r="I104" s="102">
        <f>[9]Main!I19</f>
        <v>0</v>
      </c>
      <c r="J104" s="102">
        <f>[9]Main!J19</f>
        <v>0</v>
      </c>
      <c r="K104" s="102">
        <f>[9]Main!K19</f>
        <v>0</v>
      </c>
      <c r="L104" s="102">
        <f>[9]Main!L19</f>
        <v>1</v>
      </c>
      <c r="M104" s="102">
        <f>[9]Main!M19</f>
        <v>0</v>
      </c>
      <c r="N104" s="102">
        <f>[9]Main!N19</f>
        <v>0</v>
      </c>
      <c r="O104" s="102">
        <f>[9]Main!O19</f>
        <v>0</v>
      </c>
      <c r="P104" s="102">
        <f>[9]Main!P19</f>
        <v>1</v>
      </c>
      <c r="Q104" s="102">
        <f>[9]Main!Q19</f>
        <v>0</v>
      </c>
      <c r="R104" s="102">
        <f>[9]Main!R19</f>
        <v>0</v>
      </c>
      <c r="S104" s="102">
        <f>[9]Main!S19</f>
        <v>0</v>
      </c>
      <c r="T104" s="102">
        <f>[9]Main!T19</f>
        <v>0</v>
      </c>
      <c r="U104" s="102">
        <f>[9]Main!U19</f>
        <v>0</v>
      </c>
    </row>
    <row r="105" spans="1:21">
      <c r="A105" s="59" t="s">
        <v>50</v>
      </c>
      <c r="B105" s="102">
        <f>[9]Main!B20</f>
        <v>0</v>
      </c>
      <c r="C105" s="102">
        <f>[9]Main!C20</f>
        <v>1</v>
      </c>
      <c r="D105" s="102">
        <f>[9]Main!D20</f>
        <v>0</v>
      </c>
      <c r="E105" s="102">
        <f>[9]Main!E20</f>
        <v>0</v>
      </c>
      <c r="F105" s="102">
        <f>[9]Main!F20</f>
        <v>1</v>
      </c>
      <c r="G105" s="102">
        <f>[9]Main!G20</f>
        <v>0</v>
      </c>
      <c r="H105" s="102">
        <f>[9]Main!H20</f>
        <v>0</v>
      </c>
      <c r="I105" s="102">
        <f>[9]Main!I20</f>
        <v>0</v>
      </c>
      <c r="J105" s="102">
        <f>[9]Main!J20</f>
        <v>0</v>
      </c>
      <c r="K105" s="102">
        <f>[9]Main!K20</f>
        <v>0</v>
      </c>
      <c r="L105" s="102">
        <f>[9]Main!L20</f>
        <v>0</v>
      </c>
      <c r="M105" s="102">
        <f>[9]Main!M20</f>
        <v>1</v>
      </c>
      <c r="N105" s="102">
        <f>[9]Main!N20</f>
        <v>0</v>
      </c>
      <c r="O105" s="102">
        <f>[9]Main!O20</f>
        <v>0</v>
      </c>
      <c r="P105" s="102">
        <f>[9]Main!P20</f>
        <v>1</v>
      </c>
      <c r="Q105" s="102">
        <f>[9]Main!Q20</f>
        <v>0</v>
      </c>
      <c r="R105" s="102">
        <f>[9]Main!R20</f>
        <v>0</v>
      </c>
      <c r="S105" s="102">
        <f>[9]Main!S20</f>
        <v>0</v>
      </c>
      <c r="T105" s="102">
        <f>[9]Main!T20</f>
        <v>0</v>
      </c>
      <c r="U105" s="102">
        <f>[9]Main!U20</f>
        <v>0</v>
      </c>
    </row>
    <row r="106" spans="1:21">
      <c r="A106" s="59" t="s">
        <v>51</v>
      </c>
      <c r="B106" s="102">
        <f>[9]Main!B21</f>
        <v>1</v>
      </c>
      <c r="C106" s="102">
        <f>[9]Main!C21</f>
        <v>0</v>
      </c>
      <c r="D106" s="102">
        <f>[9]Main!D21</f>
        <v>0</v>
      </c>
      <c r="E106" s="102">
        <f>[9]Main!E21</f>
        <v>0</v>
      </c>
      <c r="F106" s="102">
        <f>[9]Main!F21</f>
        <v>1</v>
      </c>
      <c r="G106" s="102">
        <f>[9]Main!G21</f>
        <v>0</v>
      </c>
      <c r="H106" s="102">
        <f>[9]Main!H21</f>
        <v>0</v>
      </c>
      <c r="I106" s="102">
        <f>[9]Main!I21</f>
        <v>0</v>
      </c>
      <c r="J106" s="102">
        <f>[9]Main!J21</f>
        <v>0</v>
      </c>
      <c r="K106" s="102">
        <f>[9]Main!K21</f>
        <v>0</v>
      </c>
      <c r="L106" s="102">
        <f>[9]Main!L21</f>
        <v>1</v>
      </c>
      <c r="M106" s="102">
        <f>[9]Main!M21</f>
        <v>0</v>
      </c>
      <c r="N106" s="102">
        <f>[9]Main!N21</f>
        <v>0</v>
      </c>
      <c r="O106" s="102">
        <f>[9]Main!O21</f>
        <v>0</v>
      </c>
      <c r="P106" s="102">
        <f>[9]Main!P21</f>
        <v>1</v>
      </c>
      <c r="Q106" s="102">
        <f>[9]Main!Q21</f>
        <v>0</v>
      </c>
      <c r="R106" s="102">
        <f>[9]Main!R21</f>
        <v>0</v>
      </c>
      <c r="S106" s="102">
        <f>[9]Main!S21</f>
        <v>0</v>
      </c>
      <c r="T106" s="102">
        <f>[9]Main!T21</f>
        <v>0</v>
      </c>
      <c r="U106" s="102">
        <f>[9]Main!U21</f>
        <v>0</v>
      </c>
    </row>
    <row r="107" spans="1:21">
      <c r="A107" s="59" t="s">
        <v>52</v>
      </c>
      <c r="B107" s="102">
        <f>[9]Main!B22</f>
        <v>0</v>
      </c>
      <c r="C107" s="102">
        <f>[9]Main!C22</f>
        <v>1</v>
      </c>
      <c r="D107" s="102">
        <f>[9]Main!D22</f>
        <v>0</v>
      </c>
      <c r="E107" s="102">
        <f>[9]Main!E22</f>
        <v>0</v>
      </c>
      <c r="F107" s="102">
        <f>[9]Main!F22</f>
        <v>1</v>
      </c>
      <c r="G107" s="102">
        <f>[9]Main!G22</f>
        <v>0</v>
      </c>
      <c r="H107" s="102">
        <f>[9]Main!H22</f>
        <v>0</v>
      </c>
      <c r="I107" s="102">
        <f>[9]Main!I22</f>
        <v>0</v>
      </c>
      <c r="J107" s="102">
        <f>[9]Main!J22</f>
        <v>0</v>
      </c>
      <c r="K107" s="102">
        <f>[9]Main!K22</f>
        <v>0</v>
      </c>
      <c r="L107" s="102">
        <f>[9]Main!L22</f>
        <v>0</v>
      </c>
      <c r="M107" s="102">
        <f>[9]Main!M22</f>
        <v>1</v>
      </c>
      <c r="N107" s="102">
        <f>[9]Main!N22</f>
        <v>0</v>
      </c>
      <c r="O107" s="102">
        <f>[9]Main!O22</f>
        <v>0</v>
      </c>
      <c r="P107" s="102">
        <f>[9]Main!P22</f>
        <v>1</v>
      </c>
      <c r="Q107" s="102">
        <f>[9]Main!Q22</f>
        <v>0</v>
      </c>
      <c r="R107" s="102">
        <f>[9]Main!R22</f>
        <v>0</v>
      </c>
      <c r="S107" s="102">
        <f>[9]Main!S22</f>
        <v>0</v>
      </c>
      <c r="T107" s="102">
        <f>[9]Main!T22</f>
        <v>0</v>
      </c>
      <c r="U107" s="102">
        <f>[9]Main!U22</f>
        <v>0</v>
      </c>
    </row>
    <row r="108" spans="1:21">
      <c r="A108" s="59" t="s">
        <v>53</v>
      </c>
      <c r="B108" s="102">
        <f>[9]Main!B23</f>
        <v>1</v>
      </c>
      <c r="C108" s="102">
        <f>[9]Main!C23</f>
        <v>0</v>
      </c>
      <c r="D108" s="102">
        <f>[9]Main!D23</f>
        <v>0</v>
      </c>
      <c r="E108" s="102">
        <f>[9]Main!E23</f>
        <v>0</v>
      </c>
      <c r="F108" s="102">
        <f>[9]Main!F23</f>
        <v>1</v>
      </c>
      <c r="G108" s="102">
        <f>[9]Main!G23</f>
        <v>0</v>
      </c>
      <c r="H108" s="102">
        <f>[9]Main!H23</f>
        <v>0</v>
      </c>
      <c r="I108" s="102">
        <f>[9]Main!I23</f>
        <v>0</v>
      </c>
      <c r="J108" s="102">
        <f>[9]Main!J23</f>
        <v>0</v>
      </c>
      <c r="K108" s="102">
        <f>[9]Main!K23</f>
        <v>0</v>
      </c>
      <c r="L108" s="102">
        <f>[9]Main!L23</f>
        <v>1</v>
      </c>
      <c r="M108" s="102">
        <f>[9]Main!M23</f>
        <v>0</v>
      </c>
      <c r="N108" s="102">
        <f>[9]Main!N23</f>
        <v>0</v>
      </c>
      <c r="O108" s="102">
        <f>[9]Main!O23</f>
        <v>0</v>
      </c>
      <c r="P108" s="102">
        <f>[9]Main!P23</f>
        <v>1</v>
      </c>
      <c r="Q108" s="102">
        <f>[9]Main!Q23</f>
        <v>0</v>
      </c>
      <c r="R108" s="102">
        <f>[9]Main!R23</f>
        <v>0</v>
      </c>
      <c r="S108" s="102">
        <f>[9]Main!S23</f>
        <v>0</v>
      </c>
      <c r="T108" s="102">
        <f>[9]Main!T23</f>
        <v>0</v>
      </c>
      <c r="U108" s="102">
        <f>[9]Main!U23</f>
        <v>0</v>
      </c>
    </row>
    <row r="109" spans="1:21">
      <c r="A109" s="59" t="s">
        <v>54</v>
      </c>
      <c r="B109" s="102">
        <f>[9]Main!B24</f>
        <v>0</v>
      </c>
      <c r="C109" s="102">
        <f>[9]Main!C24</f>
        <v>1</v>
      </c>
      <c r="D109" s="102">
        <f>[9]Main!D24</f>
        <v>0</v>
      </c>
      <c r="E109" s="102">
        <f>[9]Main!E24</f>
        <v>0</v>
      </c>
      <c r="F109" s="102">
        <f>[9]Main!F24</f>
        <v>1</v>
      </c>
      <c r="G109" s="102">
        <f>[9]Main!G24</f>
        <v>0</v>
      </c>
      <c r="H109" s="102">
        <f>[9]Main!H24</f>
        <v>0</v>
      </c>
      <c r="I109" s="102">
        <f>[9]Main!I24</f>
        <v>0</v>
      </c>
      <c r="J109" s="102">
        <f>[9]Main!J24</f>
        <v>0</v>
      </c>
      <c r="K109" s="102">
        <f>[9]Main!K24</f>
        <v>0</v>
      </c>
      <c r="L109" s="102">
        <f>[9]Main!L24</f>
        <v>0</v>
      </c>
      <c r="M109" s="102">
        <f>[9]Main!M24</f>
        <v>1</v>
      </c>
      <c r="N109" s="102">
        <f>[9]Main!N24</f>
        <v>0</v>
      </c>
      <c r="O109" s="102">
        <f>[9]Main!O24</f>
        <v>0</v>
      </c>
      <c r="P109" s="102">
        <f>[9]Main!P24</f>
        <v>1</v>
      </c>
      <c r="Q109" s="102">
        <f>[9]Main!Q24</f>
        <v>0</v>
      </c>
      <c r="R109" s="102">
        <f>[9]Main!R24</f>
        <v>0</v>
      </c>
      <c r="S109" s="102">
        <f>[9]Main!S24</f>
        <v>0</v>
      </c>
      <c r="T109" s="102">
        <f>[9]Main!T24</f>
        <v>0</v>
      </c>
      <c r="U109" s="102">
        <f>[9]Main!U24</f>
        <v>0</v>
      </c>
    </row>
    <row r="110" spans="1:21">
      <c r="A110" s="59" t="s">
        <v>55</v>
      </c>
      <c r="B110" s="102">
        <f>[9]Main!B25</f>
        <v>1</v>
      </c>
      <c r="C110" s="102">
        <f>[9]Main!C25</f>
        <v>0</v>
      </c>
      <c r="D110" s="102">
        <f>[9]Main!D25</f>
        <v>0</v>
      </c>
      <c r="E110" s="102">
        <f>[9]Main!E25</f>
        <v>0</v>
      </c>
      <c r="F110" s="102">
        <f>[9]Main!F25</f>
        <v>1</v>
      </c>
      <c r="G110" s="102">
        <f>[9]Main!G25</f>
        <v>0</v>
      </c>
      <c r="H110" s="102">
        <f>[9]Main!H25</f>
        <v>0</v>
      </c>
      <c r="I110" s="102">
        <f>[9]Main!I25</f>
        <v>0</v>
      </c>
      <c r="J110" s="102">
        <f>[9]Main!J25</f>
        <v>0</v>
      </c>
      <c r="K110" s="102">
        <f>[9]Main!K25</f>
        <v>0</v>
      </c>
      <c r="L110" s="102">
        <f>[9]Main!L25</f>
        <v>1</v>
      </c>
      <c r="M110" s="102">
        <f>[9]Main!M25</f>
        <v>0</v>
      </c>
      <c r="N110" s="102">
        <f>[9]Main!N25</f>
        <v>0</v>
      </c>
      <c r="O110" s="102">
        <f>[9]Main!O25</f>
        <v>0</v>
      </c>
      <c r="P110" s="102">
        <f>[9]Main!P25</f>
        <v>1</v>
      </c>
      <c r="Q110" s="102">
        <f>[9]Main!Q25</f>
        <v>0</v>
      </c>
      <c r="R110" s="102">
        <f>[9]Main!R25</f>
        <v>0</v>
      </c>
      <c r="S110" s="102">
        <f>[9]Main!S25</f>
        <v>0</v>
      </c>
      <c r="T110" s="102">
        <f>[9]Main!T25</f>
        <v>0</v>
      </c>
      <c r="U110" s="102">
        <f>[9]Main!U25</f>
        <v>0</v>
      </c>
    </row>
    <row r="111" spans="1:21">
      <c r="A111" s="59" t="s">
        <v>56</v>
      </c>
      <c r="B111" s="102">
        <f>[9]Main!B26</f>
        <v>0</v>
      </c>
      <c r="C111" s="102">
        <f>[9]Main!C26</f>
        <v>0</v>
      </c>
      <c r="D111" s="102">
        <f>[9]Main!D26</f>
        <v>1</v>
      </c>
      <c r="E111" s="102">
        <f>[9]Main!E26</f>
        <v>0</v>
      </c>
      <c r="F111" s="102">
        <f>[9]Main!F26</f>
        <v>1</v>
      </c>
      <c r="G111" s="102">
        <f>[9]Main!G26</f>
        <v>0</v>
      </c>
      <c r="H111" s="102">
        <f>[9]Main!H26</f>
        <v>0</v>
      </c>
      <c r="I111" s="102">
        <f>[9]Main!I26</f>
        <v>0</v>
      </c>
      <c r="J111" s="102">
        <f>[9]Main!J26</f>
        <v>0</v>
      </c>
      <c r="K111" s="102">
        <f>[9]Main!K26</f>
        <v>0</v>
      </c>
      <c r="L111" s="102">
        <f>[9]Main!L26</f>
        <v>0</v>
      </c>
      <c r="M111" s="102">
        <f>[9]Main!M26</f>
        <v>0</v>
      </c>
      <c r="N111" s="102">
        <f>[9]Main!N26</f>
        <v>1</v>
      </c>
      <c r="O111" s="102">
        <f>[9]Main!O26</f>
        <v>0</v>
      </c>
      <c r="P111" s="102">
        <f>[9]Main!P26</f>
        <v>1</v>
      </c>
      <c r="Q111" s="102">
        <f>[9]Main!Q26</f>
        <v>0</v>
      </c>
      <c r="R111" s="102">
        <f>[9]Main!R26</f>
        <v>0</v>
      </c>
      <c r="S111" s="102">
        <f>[9]Main!S26</f>
        <v>0</v>
      </c>
      <c r="T111" s="102">
        <f>[9]Main!T26</f>
        <v>0</v>
      </c>
      <c r="U111" s="102">
        <f>[9]Main!U26</f>
        <v>0</v>
      </c>
    </row>
    <row r="112" spans="1:21">
      <c r="A112" s="59" t="s">
        <v>57</v>
      </c>
      <c r="B112" s="102">
        <f>[9]Main!B27</f>
        <v>1</v>
      </c>
      <c r="C112" s="102">
        <f>[9]Main!C27</f>
        <v>0</v>
      </c>
      <c r="D112" s="102">
        <f>[9]Main!D27</f>
        <v>0</v>
      </c>
      <c r="E112" s="102">
        <f>[9]Main!E27</f>
        <v>0</v>
      </c>
      <c r="F112" s="102">
        <f>[9]Main!F27</f>
        <v>1</v>
      </c>
      <c r="G112" s="102">
        <f>[9]Main!G27</f>
        <v>0</v>
      </c>
      <c r="H112" s="102">
        <f>[9]Main!H27</f>
        <v>0</v>
      </c>
      <c r="I112" s="102">
        <f>[9]Main!I27</f>
        <v>0</v>
      </c>
      <c r="J112" s="102">
        <f>[9]Main!J27</f>
        <v>0</v>
      </c>
      <c r="K112" s="102">
        <f>[9]Main!K27</f>
        <v>0</v>
      </c>
      <c r="L112" s="102">
        <f>[9]Main!L27</f>
        <v>1</v>
      </c>
      <c r="M112" s="102">
        <f>[9]Main!M27</f>
        <v>0</v>
      </c>
      <c r="N112" s="102">
        <f>[9]Main!N27</f>
        <v>0</v>
      </c>
      <c r="O112" s="102">
        <f>[9]Main!O27</f>
        <v>0</v>
      </c>
      <c r="P112" s="102">
        <f>[9]Main!P27</f>
        <v>1</v>
      </c>
      <c r="Q112" s="102">
        <f>[9]Main!Q27</f>
        <v>0</v>
      </c>
      <c r="R112" s="102">
        <f>[9]Main!R27</f>
        <v>0</v>
      </c>
      <c r="S112" s="102">
        <f>[9]Main!S27</f>
        <v>0</v>
      </c>
      <c r="T112" s="102">
        <f>[9]Main!T27</f>
        <v>0</v>
      </c>
      <c r="U112" s="102">
        <f>[9]Main!U27</f>
        <v>0</v>
      </c>
    </row>
    <row r="114" spans="1:21">
      <c r="A114" s="59" t="s">
        <v>146</v>
      </c>
      <c r="B114" s="59" t="s">
        <v>73</v>
      </c>
      <c r="G114" s="59" t="s">
        <v>69</v>
      </c>
      <c r="L114" s="59" t="s">
        <v>70</v>
      </c>
      <c r="Q114" s="59" t="s">
        <v>71</v>
      </c>
    </row>
    <row r="115" spans="1:21">
      <c r="B115" s="59" t="s">
        <v>3</v>
      </c>
      <c r="C115" s="59" t="s">
        <v>4</v>
      </c>
      <c r="D115" s="59" t="s">
        <v>5</v>
      </c>
      <c r="E115" s="59" t="s">
        <v>6</v>
      </c>
      <c r="F115" s="59" t="s">
        <v>7</v>
      </c>
      <c r="G115" s="59" t="s">
        <v>3</v>
      </c>
      <c r="H115" s="59" t="s">
        <v>4</v>
      </c>
      <c r="I115" s="59" t="s">
        <v>5</v>
      </c>
      <c r="J115" s="59" t="s">
        <v>6</v>
      </c>
      <c r="K115" s="59" t="s">
        <v>7</v>
      </c>
      <c r="L115" s="59" t="s">
        <v>3</v>
      </c>
      <c r="M115" s="59" t="s">
        <v>4</v>
      </c>
      <c r="N115" s="59" t="s">
        <v>5</v>
      </c>
      <c r="O115" s="59" t="s">
        <v>6</v>
      </c>
      <c r="P115" s="59" t="s">
        <v>7</v>
      </c>
      <c r="Q115" s="59" t="s">
        <v>3</v>
      </c>
      <c r="R115" s="59" t="s">
        <v>4</v>
      </c>
      <c r="S115" s="59" t="s">
        <v>5</v>
      </c>
      <c r="T115" s="59" t="s">
        <v>6</v>
      </c>
      <c r="U115" s="59" t="s">
        <v>7</v>
      </c>
    </row>
    <row r="116" spans="1:21">
      <c r="A116" s="59" t="s">
        <v>2</v>
      </c>
      <c r="B116" s="102">
        <f>[10]Main!B5</f>
        <v>1</v>
      </c>
      <c r="C116" s="102">
        <f>[10]Main!C5</f>
        <v>1</v>
      </c>
      <c r="D116" s="102">
        <f>[10]Main!D5</f>
        <v>2</v>
      </c>
      <c r="E116" s="102">
        <f>[10]Main!E5</f>
        <v>1</v>
      </c>
      <c r="F116" s="102">
        <f>[10]Main!F5</f>
        <v>5</v>
      </c>
      <c r="G116" s="102">
        <f>[10]Main!G5</f>
        <v>0</v>
      </c>
      <c r="H116" s="102">
        <f>[10]Main!H5</f>
        <v>0</v>
      </c>
      <c r="I116" s="102">
        <f>[10]Main!I5</f>
        <v>1</v>
      </c>
      <c r="J116" s="102">
        <f>[10]Main!J5</f>
        <v>0</v>
      </c>
      <c r="K116" s="102">
        <f>[10]Main!K5</f>
        <v>1</v>
      </c>
      <c r="L116" s="102">
        <f>[10]Main!L5</f>
        <v>0</v>
      </c>
      <c r="M116" s="102">
        <f>[10]Main!M5</f>
        <v>0</v>
      </c>
      <c r="N116" s="102">
        <f>[10]Main!N5</f>
        <v>0</v>
      </c>
      <c r="O116" s="102">
        <f>[10]Main!O5</f>
        <v>0</v>
      </c>
      <c r="P116" s="102">
        <f>[10]Main!P5</f>
        <v>0</v>
      </c>
      <c r="Q116" s="102">
        <f>[10]Main!Q5</f>
        <v>1</v>
      </c>
      <c r="R116" s="102">
        <f>[10]Main!R5</f>
        <v>1</v>
      </c>
      <c r="S116" s="102">
        <f>[10]Main!S5</f>
        <v>1</v>
      </c>
      <c r="T116" s="102">
        <f>[10]Main!T5</f>
        <v>1</v>
      </c>
      <c r="U116" s="102">
        <f>[10]Main!U5</f>
        <v>4</v>
      </c>
    </row>
    <row r="117" spans="1:21">
      <c r="A117" s="59" t="s">
        <v>150</v>
      </c>
      <c r="B117" s="102">
        <f>[10]Main!B6</f>
        <v>1</v>
      </c>
      <c r="C117" s="102">
        <f>[10]Main!C6</f>
        <v>1</v>
      </c>
      <c r="D117" s="102">
        <f>[10]Main!D6</f>
        <v>2</v>
      </c>
      <c r="E117" s="102">
        <f>[10]Main!E6</f>
        <v>1</v>
      </c>
      <c r="F117" s="102">
        <f>[10]Main!F6</f>
        <v>5</v>
      </c>
      <c r="G117" s="102">
        <f>[10]Main!G6</f>
        <v>0</v>
      </c>
      <c r="H117" s="102">
        <f>[10]Main!H6</f>
        <v>0</v>
      </c>
      <c r="I117" s="102">
        <f>[10]Main!I6</f>
        <v>1</v>
      </c>
      <c r="J117" s="102">
        <f>[10]Main!J6</f>
        <v>0</v>
      </c>
      <c r="K117" s="102">
        <f>[10]Main!K6</f>
        <v>1</v>
      </c>
      <c r="L117" s="102">
        <f>[10]Main!L6</f>
        <v>0</v>
      </c>
      <c r="M117" s="102">
        <f>[10]Main!M6</f>
        <v>0</v>
      </c>
      <c r="N117" s="102">
        <f>[10]Main!N6</f>
        <v>0</v>
      </c>
      <c r="O117" s="102">
        <f>[10]Main!O6</f>
        <v>0</v>
      </c>
      <c r="P117" s="102">
        <f>[10]Main!P6</f>
        <v>0</v>
      </c>
      <c r="Q117" s="102">
        <f>[10]Main!Q6</f>
        <v>1</v>
      </c>
      <c r="R117" s="102">
        <f>[10]Main!R6</f>
        <v>1</v>
      </c>
      <c r="S117" s="102">
        <f>[10]Main!S6</f>
        <v>1</v>
      </c>
      <c r="T117" s="102">
        <f>[10]Main!T6</f>
        <v>1</v>
      </c>
      <c r="U117" s="102">
        <f>[10]Main!U6</f>
        <v>4</v>
      </c>
    </row>
    <row r="118" spans="1:21">
      <c r="A118" s="59" t="s">
        <v>37</v>
      </c>
      <c r="B118" s="102">
        <f>[10]Main!B7</f>
        <v>1</v>
      </c>
      <c r="C118" s="102">
        <f>[10]Main!C7</f>
        <v>1</v>
      </c>
      <c r="D118" s="102">
        <f>[10]Main!D7</f>
        <v>3</v>
      </c>
      <c r="E118" s="102">
        <f>[10]Main!E7</f>
        <v>0</v>
      </c>
      <c r="F118" s="102">
        <f>[10]Main!F7</f>
        <v>5</v>
      </c>
      <c r="G118" s="102">
        <f>[10]Main!G7</f>
        <v>0</v>
      </c>
      <c r="H118" s="102">
        <f>[10]Main!H7</f>
        <v>0</v>
      </c>
      <c r="I118" s="102">
        <f>[10]Main!I7</f>
        <v>1</v>
      </c>
      <c r="J118" s="102">
        <f>[10]Main!J7</f>
        <v>0</v>
      </c>
      <c r="K118" s="102">
        <f>[10]Main!K7</f>
        <v>1</v>
      </c>
      <c r="L118" s="102">
        <f>[10]Main!L7</f>
        <v>0</v>
      </c>
      <c r="M118" s="102">
        <f>[10]Main!M7</f>
        <v>0</v>
      </c>
      <c r="N118" s="102">
        <f>[10]Main!N7</f>
        <v>0</v>
      </c>
      <c r="O118" s="102">
        <f>[10]Main!O7</f>
        <v>0</v>
      </c>
      <c r="P118" s="102">
        <f>[10]Main!P7</f>
        <v>0</v>
      </c>
      <c r="Q118" s="102">
        <f>[10]Main!Q7</f>
        <v>1</v>
      </c>
      <c r="R118" s="102">
        <f>[10]Main!R7</f>
        <v>1</v>
      </c>
      <c r="S118" s="102">
        <f>[10]Main!S7</f>
        <v>2</v>
      </c>
      <c r="T118" s="102">
        <f>[10]Main!T7</f>
        <v>0</v>
      </c>
      <c r="U118" s="102">
        <f>[10]Main!U7</f>
        <v>4</v>
      </c>
    </row>
    <row r="119" spans="1:21">
      <c r="A119" s="59" t="s">
        <v>38</v>
      </c>
      <c r="B119" s="102">
        <f>[10]Main!B8</f>
        <v>1</v>
      </c>
      <c r="C119" s="102">
        <f>[10]Main!C8</f>
        <v>1</v>
      </c>
      <c r="D119" s="102">
        <f>[10]Main!D8</f>
        <v>3</v>
      </c>
      <c r="E119" s="102">
        <f>[10]Main!E8</f>
        <v>0</v>
      </c>
      <c r="F119" s="102">
        <f>[10]Main!F8</f>
        <v>5</v>
      </c>
      <c r="G119" s="102">
        <f>[10]Main!G8</f>
        <v>0</v>
      </c>
      <c r="H119" s="102">
        <f>[10]Main!H8</f>
        <v>0</v>
      </c>
      <c r="I119" s="102">
        <f>[10]Main!I8</f>
        <v>1</v>
      </c>
      <c r="J119" s="102">
        <f>[10]Main!J8</f>
        <v>0</v>
      </c>
      <c r="K119" s="102">
        <f>[10]Main!K8</f>
        <v>1</v>
      </c>
      <c r="L119" s="102">
        <f>[10]Main!L8</f>
        <v>0</v>
      </c>
      <c r="M119" s="102">
        <f>[10]Main!M8</f>
        <v>0</v>
      </c>
      <c r="N119" s="102">
        <f>[10]Main!N8</f>
        <v>0</v>
      </c>
      <c r="O119" s="102">
        <f>[10]Main!O8</f>
        <v>0</v>
      </c>
      <c r="P119" s="102">
        <f>[10]Main!P8</f>
        <v>0</v>
      </c>
      <c r="Q119" s="102">
        <f>[10]Main!Q8</f>
        <v>1</v>
      </c>
      <c r="R119" s="102">
        <f>[10]Main!R8</f>
        <v>1</v>
      </c>
      <c r="S119" s="102">
        <f>[10]Main!S8</f>
        <v>2</v>
      </c>
      <c r="T119" s="102">
        <f>[10]Main!T8</f>
        <v>0</v>
      </c>
      <c r="U119" s="102">
        <f>[10]Main!U8</f>
        <v>4</v>
      </c>
    </row>
    <row r="120" spans="1:21">
      <c r="A120" s="59" t="s">
        <v>39</v>
      </c>
      <c r="B120" s="102">
        <f>[10]Main!B9</f>
        <v>1</v>
      </c>
      <c r="C120" s="102">
        <f>[10]Main!C9</f>
        <v>1</v>
      </c>
      <c r="D120" s="102">
        <f>[10]Main!D9</f>
        <v>3</v>
      </c>
      <c r="E120" s="102">
        <f>[10]Main!E9</f>
        <v>0</v>
      </c>
      <c r="F120" s="102">
        <f>[10]Main!F9</f>
        <v>5</v>
      </c>
      <c r="G120" s="102">
        <f>[10]Main!G9</f>
        <v>0</v>
      </c>
      <c r="H120" s="102">
        <f>[10]Main!H9</f>
        <v>0</v>
      </c>
      <c r="I120" s="102">
        <f>[10]Main!I9</f>
        <v>1</v>
      </c>
      <c r="J120" s="102">
        <f>[10]Main!J9</f>
        <v>0</v>
      </c>
      <c r="K120" s="102">
        <f>[10]Main!K9</f>
        <v>1</v>
      </c>
      <c r="L120" s="102">
        <f>[10]Main!L9</f>
        <v>0</v>
      </c>
      <c r="M120" s="102">
        <f>[10]Main!M9</f>
        <v>0</v>
      </c>
      <c r="N120" s="102">
        <f>[10]Main!N9</f>
        <v>0</v>
      </c>
      <c r="O120" s="102">
        <f>[10]Main!O9</f>
        <v>0</v>
      </c>
      <c r="P120" s="102">
        <f>[10]Main!P9</f>
        <v>0</v>
      </c>
      <c r="Q120" s="102">
        <f>[10]Main!Q9</f>
        <v>1</v>
      </c>
      <c r="R120" s="102">
        <f>[10]Main!R9</f>
        <v>1</v>
      </c>
      <c r="S120" s="102">
        <f>[10]Main!S9</f>
        <v>2</v>
      </c>
      <c r="T120" s="102">
        <f>[10]Main!T9</f>
        <v>0</v>
      </c>
      <c r="U120" s="102">
        <f>[10]Main!U9</f>
        <v>4</v>
      </c>
    </row>
    <row r="121" spans="1:21">
      <c r="A121" s="59" t="s">
        <v>40</v>
      </c>
      <c r="B121" s="102">
        <f>[10]Main!B10</f>
        <v>0</v>
      </c>
      <c r="C121" s="102">
        <f>[10]Main!C10</f>
        <v>2</v>
      </c>
      <c r="D121" s="102">
        <f>[10]Main!D10</f>
        <v>3</v>
      </c>
      <c r="E121" s="102">
        <f>[10]Main!E10</f>
        <v>0</v>
      </c>
      <c r="F121" s="102">
        <f>[10]Main!F10</f>
        <v>5</v>
      </c>
      <c r="G121" s="102">
        <f>[10]Main!G10</f>
        <v>0</v>
      </c>
      <c r="H121" s="102">
        <f>[10]Main!H10</f>
        <v>0</v>
      </c>
      <c r="I121" s="102">
        <f>[10]Main!I10</f>
        <v>1</v>
      </c>
      <c r="J121" s="102">
        <f>[10]Main!J10</f>
        <v>0</v>
      </c>
      <c r="K121" s="102">
        <f>[10]Main!K10</f>
        <v>1</v>
      </c>
      <c r="L121" s="102">
        <f>[10]Main!L10</f>
        <v>0</v>
      </c>
      <c r="M121" s="102">
        <f>[10]Main!M10</f>
        <v>0</v>
      </c>
      <c r="N121" s="102">
        <f>[10]Main!N10</f>
        <v>0</v>
      </c>
      <c r="O121" s="102">
        <f>[10]Main!O10</f>
        <v>0</v>
      </c>
      <c r="P121" s="102">
        <f>[10]Main!P10</f>
        <v>0</v>
      </c>
      <c r="Q121" s="102">
        <f>[10]Main!Q10</f>
        <v>0</v>
      </c>
      <c r="R121" s="102">
        <f>[10]Main!R10</f>
        <v>2</v>
      </c>
      <c r="S121" s="102">
        <f>[10]Main!S10</f>
        <v>2</v>
      </c>
      <c r="T121" s="102">
        <f>[10]Main!T10</f>
        <v>0</v>
      </c>
      <c r="U121" s="102">
        <f>[10]Main!U10</f>
        <v>4</v>
      </c>
    </row>
    <row r="122" spans="1:21">
      <c r="A122" s="59" t="s">
        <v>41</v>
      </c>
      <c r="B122" s="102">
        <f>[10]Main!B11</f>
        <v>1</v>
      </c>
      <c r="C122" s="102">
        <f>[10]Main!C11</f>
        <v>1</v>
      </c>
      <c r="D122" s="102">
        <f>[10]Main!D11</f>
        <v>3</v>
      </c>
      <c r="E122" s="102">
        <f>[10]Main!E11</f>
        <v>0</v>
      </c>
      <c r="F122" s="102">
        <f>[10]Main!F11</f>
        <v>5</v>
      </c>
      <c r="G122" s="102">
        <f>[10]Main!G11</f>
        <v>0</v>
      </c>
      <c r="H122" s="102">
        <f>[10]Main!H11</f>
        <v>0</v>
      </c>
      <c r="I122" s="102">
        <f>[10]Main!I11</f>
        <v>1</v>
      </c>
      <c r="J122" s="102">
        <f>[10]Main!J11</f>
        <v>0</v>
      </c>
      <c r="K122" s="102">
        <f>[10]Main!K11</f>
        <v>1</v>
      </c>
      <c r="L122" s="102">
        <f>[10]Main!L11</f>
        <v>0</v>
      </c>
      <c r="M122" s="102">
        <f>[10]Main!M11</f>
        <v>0</v>
      </c>
      <c r="N122" s="102">
        <f>[10]Main!N11</f>
        <v>0</v>
      </c>
      <c r="O122" s="102">
        <f>[10]Main!O11</f>
        <v>0</v>
      </c>
      <c r="P122" s="102">
        <f>[10]Main!P11</f>
        <v>0</v>
      </c>
      <c r="Q122" s="102">
        <f>[10]Main!Q11</f>
        <v>1</v>
      </c>
      <c r="R122" s="102">
        <f>[10]Main!R11</f>
        <v>1</v>
      </c>
      <c r="S122" s="102">
        <f>[10]Main!S11</f>
        <v>2</v>
      </c>
      <c r="T122" s="102">
        <f>[10]Main!T11</f>
        <v>0</v>
      </c>
      <c r="U122" s="102">
        <f>[10]Main!U11</f>
        <v>4</v>
      </c>
    </row>
    <row r="123" spans="1:21">
      <c r="A123" s="59" t="s">
        <v>42</v>
      </c>
      <c r="B123" s="102">
        <f>[10]Main!B12</f>
        <v>1</v>
      </c>
      <c r="C123" s="102">
        <f>[10]Main!C12</f>
        <v>3</v>
      </c>
      <c r="D123" s="102">
        <f>[10]Main!D12</f>
        <v>1</v>
      </c>
      <c r="E123" s="102">
        <f>[10]Main!E12</f>
        <v>0</v>
      </c>
      <c r="F123" s="102">
        <f>[10]Main!F12</f>
        <v>5</v>
      </c>
      <c r="G123" s="102">
        <f>[10]Main!G12</f>
        <v>0</v>
      </c>
      <c r="H123" s="102">
        <f>[10]Main!H12</f>
        <v>1</v>
      </c>
      <c r="I123" s="102">
        <f>[10]Main!I12</f>
        <v>0</v>
      </c>
      <c r="J123" s="102">
        <f>[10]Main!J12</f>
        <v>0</v>
      </c>
      <c r="K123" s="102">
        <f>[10]Main!K12</f>
        <v>1</v>
      </c>
      <c r="L123" s="102">
        <f>[10]Main!L12</f>
        <v>0</v>
      </c>
      <c r="M123" s="102">
        <f>[10]Main!M12</f>
        <v>0</v>
      </c>
      <c r="N123" s="102">
        <f>[10]Main!N12</f>
        <v>0</v>
      </c>
      <c r="O123" s="102">
        <f>[10]Main!O12</f>
        <v>0</v>
      </c>
      <c r="P123" s="102">
        <f>[10]Main!P12</f>
        <v>0</v>
      </c>
      <c r="Q123" s="102">
        <f>[10]Main!Q12</f>
        <v>1</v>
      </c>
      <c r="R123" s="102">
        <f>[10]Main!R12</f>
        <v>2</v>
      </c>
      <c r="S123" s="102">
        <f>[10]Main!S12</f>
        <v>1</v>
      </c>
      <c r="T123" s="102">
        <f>[10]Main!T12</f>
        <v>0</v>
      </c>
      <c r="U123" s="102">
        <f>[10]Main!U12</f>
        <v>4</v>
      </c>
    </row>
    <row r="124" spans="1:21">
      <c r="A124" s="59" t="s">
        <v>43</v>
      </c>
      <c r="B124" s="102">
        <f>[10]Main!B13</f>
        <v>1</v>
      </c>
      <c r="C124" s="102">
        <f>[10]Main!C13</f>
        <v>1</v>
      </c>
      <c r="D124" s="102">
        <f>[10]Main!D13</f>
        <v>3</v>
      </c>
      <c r="E124" s="102">
        <f>[10]Main!E13</f>
        <v>0</v>
      </c>
      <c r="F124" s="102">
        <f>[10]Main!F13</f>
        <v>5</v>
      </c>
      <c r="G124" s="102">
        <f>[10]Main!G13</f>
        <v>0</v>
      </c>
      <c r="H124" s="102">
        <f>[10]Main!H13</f>
        <v>0</v>
      </c>
      <c r="I124" s="102">
        <f>[10]Main!I13</f>
        <v>1</v>
      </c>
      <c r="J124" s="102">
        <f>[10]Main!J13</f>
        <v>0</v>
      </c>
      <c r="K124" s="102">
        <f>[10]Main!K13</f>
        <v>1</v>
      </c>
      <c r="L124" s="102">
        <f>[10]Main!L13</f>
        <v>0</v>
      </c>
      <c r="M124" s="102">
        <f>[10]Main!M13</f>
        <v>0</v>
      </c>
      <c r="N124" s="102">
        <f>[10]Main!N13</f>
        <v>0</v>
      </c>
      <c r="O124" s="102">
        <f>[10]Main!O13</f>
        <v>0</v>
      </c>
      <c r="P124" s="102">
        <f>[10]Main!P13</f>
        <v>0</v>
      </c>
      <c r="Q124" s="102">
        <f>[10]Main!Q13</f>
        <v>1</v>
      </c>
      <c r="R124" s="102">
        <f>[10]Main!R13</f>
        <v>1</v>
      </c>
      <c r="S124" s="102">
        <f>[10]Main!S13</f>
        <v>2</v>
      </c>
      <c r="T124" s="102">
        <f>[10]Main!T13</f>
        <v>0</v>
      </c>
      <c r="U124" s="102">
        <f>[10]Main!U13</f>
        <v>4</v>
      </c>
    </row>
    <row r="125" spans="1:21">
      <c r="A125" s="59" t="s">
        <v>44</v>
      </c>
      <c r="B125" s="102">
        <f>[10]Main!B14</f>
        <v>1</v>
      </c>
      <c r="C125" s="102">
        <f>[10]Main!C14</f>
        <v>1</v>
      </c>
      <c r="D125" s="102">
        <f>[10]Main!D14</f>
        <v>3</v>
      </c>
      <c r="E125" s="102">
        <f>[10]Main!E14</f>
        <v>0</v>
      </c>
      <c r="F125" s="102">
        <f>[10]Main!F14</f>
        <v>5</v>
      </c>
      <c r="G125" s="102">
        <f>[10]Main!G14</f>
        <v>0</v>
      </c>
      <c r="H125" s="102">
        <f>[10]Main!H14</f>
        <v>0</v>
      </c>
      <c r="I125" s="102">
        <f>[10]Main!I14</f>
        <v>1</v>
      </c>
      <c r="J125" s="102">
        <f>[10]Main!J14</f>
        <v>0</v>
      </c>
      <c r="K125" s="102">
        <f>[10]Main!K14</f>
        <v>1</v>
      </c>
      <c r="L125" s="102">
        <f>[10]Main!L14</f>
        <v>0</v>
      </c>
      <c r="M125" s="102">
        <f>[10]Main!M14</f>
        <v>0</v>
      </c>
      <c r="N125" s="102">
        <f>[10]Main!N14</f>
        <v>0</v>
      </c>
      <c r="O125" s="102">
        <f>[10]Main!O14</f>
        <v>0</v>
      </c>
      <c r="P125" s="102">
        <f>[10]Main!P14</f>
        <v>0</v>
      </c>
      <c r="Q125" s="102">
        <f>[10]Main!Q14</f>
        <v>1</v>
      </c>
      <c r="R125" s="102">
        <f>[10]Main!R14</f>
        <v>1</v>
      </c>
      <c r="S125" s="102">
        <f>[10]Main!S14</f>
        <v>2</v>
      </c>
      <c r="T125" s="102">
        <f>[10]Main!T14</f>
        <v>0</v>
      </c>
      <c r="U125" s="102">
        <f>[10]Main!U14</f>
        <v>4</v>
      </c>
    </row>
    <row r="126" spans="1:21">
      <c r="A126" s="59" t="s">
        <v>45</v>
      </c>
      <c r="B126" s="102">
        <f>[10]Main!B15</f>
        <v>1</v>
      </c>
      <c r="C126" s="102">
        <f>[10]Main!C15</f>
        <v>1</v>
      </c>
      <c r="D126" s="102">
        <f>[10]Main!D15</f>
        <v>3</v>
      </c>
      <c r="E126" s="102">
        <f>[10]Main!E15</f>
        <v>0</v>
      </c>
      <c r="F126" s="102">
        <f>[10]Main!F15</f>
        <v>5</v>
      </c>
      <c r="G126" s="102">
        <f>[10]Main!G15</f>
        <v>0</v>
      </c>
      <c r="H126" s="102">
        <f>[10]Main!H15</f>
        <v>0</v>
      </c>
      <c r="I126" s="102">
        <f>[10]Main!I15</f>
        <v>1</v>
      </c>
      <c r="J126" s="102">
        <f>[10]Main!J15</f>
        <v>0</v>
      </c>
      <c r="K126" s="102">
        <f>[10]Main!K15</f>
        <v>1</v>
      </c>
      <c r="L126" s="102">
        <f>[10]Main!L15</f>
        <v>0</v>
      </c>
      <c r="M126" s="102">
        <f>[10]Main!M15</f>
        <v>0</v>
      </c>
      <c r="N126" s="102">
        <f>[10]Main!N15</f>
        <v>0</v>
      </c>
      <c r="O126" s="102">
        <f>[10]Main!O15</f>
        <v>0</v>
      </c>
      <c r="P126" s="102">
        <f>[10]Main!P15</f>
        <v>0</v>
      </c>
      <c r="Q126" s="102">
        <f>[10]Main!Q15</f>
        <v>1</v>
      </c>
      <c r="R126" s="102">
        <f>[10]Main!R15</f>
        <v>1</v>
      </c>
      <c r="S126" s="102">
        <f>[10]Main!S15</f>
        <v>2</v>
      </c>
      <c r="T126" s="102">
        <f>[10]Main!T15</f>
        <v>0</v>
      </c>
      <c r="U126" s="102">
        <f>[10]Main!U15</f>
        <v>4</v>
      </c>
    </row>
    <row r="127" spans="1:21">
      <c r="A127" s="59" t="s">
        <v>46</v>
      </c>
      <c r="B127" s="102">
        <f>[10]Main!B16</f>
        <v>0</v>
      </c>
      <c r="C127" s="102">
        <f>[10]Main!C16</f>
        <v>2</v>
      </c>
      <c r="D127" s="102">
        <f>[10]Main!D16</f>
        <v>3</v>
      </c>
      <c r="E127" s="102">
        <f>[10]Main!E16</f>
        <v>0</v>
      </c>
      <c r="F127" s="102">
        <f>[10]Main!F16</f>
        <v>5</v>
      </c>
      <c r="G127" s="102">
        <f>[10]Main!G16</f>
        <v>0</v>
      </c>
      <c r="H127" s="102">
        <f>[10]Main!H16</f>
        <v>0</v>
      </c>
      <c r="I127" s="102">
        <f>[10]Main!I16</f>
        <v>1</v>
      </c>
      <c r="J127" s="102">
        <f>[10]Main!J16</f>
        <v>0</v>
      </c>
      <c r="K127" s="102">
        <f>[10]Main!K16</f>
        <v>1</v>
      </c>
      <c r="L127" s="102">
        <f>[10]Main!L16</f>
        <v>0</v>
      </c>
      <c r="M127" s="102">
        <f>[10]Main!M16</f>
        <v>0</v>
      </c>
      <c r="N127" s="102">
        <f>[10]Main!N16</f>
        <v>0</v>
      </c>
      <c r="O127" s="102">
        <f>[10]Main!O16</f>
        <v>0</v>
      </c>
      <c r="P127" s="102">
        <f>[10]Main!P16</f>
        <v>0</v>
      </c>
      <c r="Q127" s="102">
        <f>[10]Main!Q16</f>
        <v>0</v>
      </c>
      <c r="R127" s="102">
        <f>[10]Main!R16</f>
        <v>2</v>
      </c>
      <c r="S127" s="102">
        <f>[10]Main!S16</f>
        <v>2</v>
      </c>
      <c r="T127" s="102">
        <f>[10]Main!T16</f>
        <v>0</v>
      </c>
      <c r="U127" s="102">
        <f>[10]Main!U16</f>
        <v>4</v>
      </c>
    </row>
    <row r="128" spans="1:21">
      <c r="A128" s="59" t="s">
        <v>47</v>
      </c>
      <c r="B128" s="102">
        <f>[10]Main!B17</f>
        <v>1</v>
      </c>
      <c r="C128" s="102">
        <f>[10]Main!C17</f>
        <v>1</v>
      </c>
      <c r="D128" s="102">
        <f>[10]Main!D17</f>
        <v>3</v>
      </c>
      <c r="E128" s="102">
        <f>[10]Main!E17</f>
        <v>0</v>
      </c>
      <c r="F128" s="102">
        <f>[10]Main!F17</f>
        <v>5</v>
      </c>
      <c r="G128" s="102">
        <f>[10]Main!G17</f>
        <v>0</v>
      </c>
      <c r="H128" s="102">
        <f>[10]Main!H17</f>
        <v>0</v>
      </c>
      <c r="I128" s="102">
        <f>[10]Main!I17</f>
        <v>1</v>
      </c>
      <c r="J128" s="102">
        <f>[10]Main!J17</f>
        <v>0</v>
      </c>
      <c r="K128" s="102">
        <f>[10]Main!K17</f>
        <v>1</v>
      </c>
      <c r="L128" s="102">
        <f>[10]Main!L17</f>
        <v>0</v>
      </c>
      <c r="M128" s="102">
        <f>[10]Main!M17</f>
        <v>0</v>
      </c>
      <c r="N128" s="102">
        <f>[10]Main!N17</f>
        <v>0</v>
      </c>
      <c r="O128" s="102">
        <f>[10]Main!O17</f>
        <v>0</v>
      </c>
      <c r="P128" s="102">
        <f>[10]Main!P17</f>
        <v>0</v>
      </c>
      <c r="Q128" s="102">
        <f>[10]Main!Q17</f>
        <v>1</v>
      </c>
      <c r="R128" s="102">
        <f>[10]Main!R17</f>
        <v>1</v>
      </c>
      <c r="S128" s="102">
        <f>[10]Main!S17</f>
        <v>2</v>
      </c>
      <c r="T128" s="102">
        <f>[10]Main!T17</f>
        <v>0</v>
      </c>
      <c r="U128" s="102">
        <f>[10]Main!U17</f>
        <v>4</v>
      </c>
    </row>
    <row r="129" spans="1:21">
      <c r="A129" s="59" t="s">
        <v>48</v>
      </c>
      <c r="B129" s="102">
        <f>[10]Main!B18</f>
        <v>1</v>
      </c>
      <c r="C129" s="102">
        <f>[10]Main!C18</f>
        <v>2</v>
      </c>
      <c r="D129" s="102">
        <f>[10]Main!D18</f>
        <v>2</v>
      </c>
      <c r="E129" s="102">
        <f>[10]Main!E18</f>
        <v>0</v>
      </c>
      <c r="F129" s="102">
        <f>[10]Main!F18</f>
        <v>5</v>
      </c>
      <c r="G129" s="102">
        <f>[10]Main!G18</f>
        <v>0</v>
      </c>
      <c r="H129" s="102">
        <f>[10]Main!H18</f>
        <v>0</v>
      </c>
      <c r="I129" s="102">
        <f>[10]Main!I18</f>
        <v>1</v>
      </c>
      <c r="J129" s="102">
        <f>[10]Main!J18</f>
        <v>0</v>
      </c>
      <c r="K129" s="102">
        <f>[10]Main!K18</f>
        <v>1</v>
      </c>
      <c r="L129" s="102">
        <f>[10]Main!L18</f>
        <v>0</v>
      </c>
      <c r="M129" s="102">
        <f>[10]Main!M18</f>
        <v>0</v>
      </c>
      <c r="N129" s="102">
        <f>[10]Main!N18</f>
        <v>0</v>
      </c>
      <c r="O129" s="102">
        <f>[10]Main!O18</f>
        <v>0</v>
      </c>
      <c r="P129" s="102">
        <f>[10]Main!P18</f>
        <v>0</v>
      </c>
      <c r="Q129" s="102">
        <f>[10]Main!Q18</f>
        <v>1</v>
      </c>
      <c r="R129" s="102">
        <f>[10]Main!R18</f>
        <v>2</v>
      </c>
      <c r="S129" s="102">
        <f>[10]Main!S18</f>
        <v>1</v>
      </c>
      <c r="T129" s="102">
        <f>[10]Main!T18</f>
        <v>0</v>
      </c>
      <c r="U129" s="102">
        <f>[10]Main!U18</f>
        <v>4</v>
      </c>
    </row>
    <row r="130" spans="1:21">
      <c r="A130" s="59" t="s">
        <v>49</v>
      </c>
      <c r="B130" s="102">
        <f>[10]Main!B19</f>
        <v>1</v>
      </c>
      <c r="C130" s="102">
        <f>[10]Main!C19</f>
        <v>3</v>
      </c>
      <c r="D130" s="102">
        <f>[10]Main!D19</f>
        <v>1</v>
      </c>
      <c r="E130" s="102">
        <f>[10]Main!E19</f>
        <v>0</v>
      </c>
      <c r="F130" s="102">
        <f>[10]Main!F19</f>
        <v>5</v>
      </c>
      <c r="G130" s="102">
        <f>[10]Main!G19</f>
        <v>0</v>
      </c>
      <c r="H130" s="102">
        <f>[10]Main!H19</f>
        <v>1</v>
      </c>
      <c r="I130" s="102">
        <f>[10]Main!I19</f>
        <v>0</v>
      </c>
      <c r="J130" s="102">
        <f>[10]Main!J19</f>
        <v>0</v>
      </c>
      <c r="K130" s="102">
        <f>[10]Main!K19</f>
        <v>1</v>
      </c>
      <c r="L130" s="102">
        <f>[10]Main!L19</f>
        <v>0</v>
      </c>
      <c r="M130" s="102">
        <f>[10]Main!M19</f>
        <v>0</v>
      </c>
      <c r="N130" s="102">
        <f>[10]Main!N19</f>
        <v>0</v>
      </c>
      <c r="O130" s="102">
        <f>[10]Main!O19</f>
        <v>0</v>
      </c>
      <c r="P130" s="102">
        <f>[10]Main!P19</f>
        <v>0</v>
      </c>
      <c r="Q130" s="102">
        <f>[10]Main!Q19</f>
        <v>1</v>
      </c>
      <c r="R130" s="102">
        <f>[10]Main!R19</f>
        <v>2</v>
      </c>
      <c r="S130" s="102">
        <f>[10]Main!S19</f>
        <v>1</v>
      </c>
      <c r="T130" s="102">
        <f>[10]Main!T19</f>
        <v>0</v>
      </c>
      <c r="U130" s="102">
        <f>[10]Main!U19</f>
        <v>4</v>
      </c>
    </row>
    <row r="131" spans="1:21">
      <c r="A131" s="59" t="s">
        <v>50</v>
      </c>
      <c r="B131" s="102">
        <f>[10]Main!B20</f>
        <v>1</v>
      </c>
      <c r="C131" s="102">
        <f>[10]Main!C20</f>
        <v>1</v>
      </c>
      <c r="D131" s="102">
        <f>[10]Main!D20</f>
        <v>2</v>
      </c>
      <c r="E131" s="102">
        <f>[10]Main!E20</f>
        <v>1</v>
      </c>
      <c r="F131" s="102">
        <f>[10]Main!F20</f>
        <v>5</v>
      </c>
      <c r="G131" s="102">
        <f>[10]Main!G20</f>
        <v>0</v>
      </c>
      <c r="H131" s="102">
        <f>[10]Main!H20</f>
        <v>0</v>
      </c>
      <c r="I131" s="102">
        <f>[10]Main!I20</f>
        <v>1</v>
      </c>
      <c r="J131" s="102">
        <f>[10]Main!J20</f>
        <v>0</v>
      </c>
      <c r="K131" s="102">
        <f>[10]Main!K20</f>
        <v>1</v>
      </c>
      <c r="L131" s="102">
        <f>[10]Main!L20</f>
        <v>0</v>
      </c>
      <c r="M131" s="102">
        <f>[10]Main!M20</f>
        <v>0</v>
      </c>
      <c r="N131" s="102">
        <f>[10]Main!N20</f>
        <v>0</v>
      </c>
      <c r="O131" s="102">
        <f>[10]Main!O20</f>
        <v>0</v>
      </c>
      <c r="P131" s="102">
        <f>[10]Main!P20</f>
        <v>0</v>
      </c>
      <c r="Q131" s="102">
        <f>[10]Main!Q20</f>
        <v>1</v>
      </c>
      <c r="R131" s="102">
        <f>[10]Main!R20</f>
        <v>1</v>
      </c>
      <c r="S131" s="102">
        <f>[10]Main!S20</f>
        <v>1</v>
      </c>
      <c r="T131" s="102">
        <f>[10]Main!T20</f>
        <v>1</v>
      </c>
      <c r="U131" s="102">
        <f>[10]Main!U20</f>
        <v>4</v>
      </c>
    </row>
    <row r="132" spans="1:21">
      <c r="A132" s="59" t="s">
        <v>51</v>
      </c>
      <c r="B132" s="102">
        <f>[10]Main!B21</f>
        <v>1</v>
      </c>
      <c r="C132" s="102">
        <f>[10]Main!C21</f>
        <v>1</v>
      </c>
      <c r="D132" s="102">
        <f>[10]Main!D21</f>
        <v>2</v>
      </c>
      <c r="E132" s="102">
        <f>[10]Main!E21</f>
        <v>1</v>
      </c>
      <c r="F132" s="102">
        <f>[10]Main!F21</f>
        <v>5</v>
      </c>
      <c r="G132" s="102">
        <f>[10]Main!G21</f>
        <v>0</v>
      </c>
      <c r="H132" s="102">
        <f>[10]Main!H21</f>
        <v>0</v>
      </c>
      <c r="I132" s="102">
        <f>[10]Main!I21</f>
        <v>1</v>
      </c>
      <c r="J132" s="102">
        <f>[10]Main!J21</f>
        <v>0</v>
      </c>
      <c r="K132" s="102">
        <f>[10]Main!K21</f>
        <v>1</v>
      </c>
      <c r="L132" s="102">
        <f>[10]Main!L21</f>
        <v>0</v>
      </c>
      <c r="M132" s="102">
        <f>[10]Main!M21</f>
        <v>0</v>
      </c>
      <c r="N132" s="102">
        <f>[10]Main!N21</f>
        <v>0</v>
      </c>
      <c r="O132" s="102">
        <f>[10]Main!O21</f>
        <v>0</v>
      </c>
      <c r="P132" s="102">
        <f>[10]Main!P21</f>
        <v>0</v>
      </c>
      <c r="Q132" s="102">
        <f>[10]Main!Q21</f>
        <v>1</v>
      </c>
      <c r="R132" s="102">
        <f>[10]Main!R21</f>
        <v>1</v>
      </c>
      <c r="S132" s="102">
        <f>[10]Main!S21</f>
        <v>1</v>
      </c>
      <c r="T132" s="102">
        <f>[10]Main!T21</f>
        <v>1</v>
      </c>
      <c r="U132" s="102">
        <f>[10]Main!U21</f>
        <v>4</v>
      </c>
    </row>
    <row r="133" spans="1:21">
      <c r="A133" s="59" t="s">
        <v>52</v>
      </c>
      <c r="B133" s="102">
        <f>[10]Main!B22</f>
        <v>1</v>
      </c>
      <c r="C133" s="102">
        <f>[10]Main!C22</f>
        <v>1</v>
      </c>
      <c r="D133" s="102">
        <f>[10]Main!D22</f>
        <v>2</v>
      </c>
      <c r="E133" s="102">
        <f>[10]Main!E22</f>
        <v>1</v>
      </c>
      <c r="F133" s="102">
        <f>[10]Main!F22</f>
        <v>5</v>
      </c>
      <c r="G133" s="102">
        <f>[10]Main!G22</f>
        <v>0</v>
      </c>
      <c r="H133" s="102">
        <f>[10]Main!H22</f>
        <v>0</v>
      </c>
      <c r="I133" s="102">
        <f>[10]Main!I22</f>
        <v>1</v>
      </c>
      <c r="J133" s="102">
        <f>[10]Main!J22</f>
        <v>0</v>
      </c>
      <c r="K133" s="102">
        <f>[10]Main!K22</f>
        <v>1</v>
      </c>
      <c r="L133" s="102">
        <f>[10]Main!L22</f>
        <v>0</v>
      </c>
      <c r="M133" s="102">
        <f>[10]Main!M22</f>
        <v>0</v>
      </c>
      <c r="N133" s="102">
        <f>[10]Main!N22</f>
        <v>0</v>
      </c>
      <c r="O133" s="102">
        <f>[10]Main!O22</f>
        <v>0</v>
      </c>
      <c r="P133" s="102">
        <f>[10]Main!P22</f>
        <v>0</v>
      </c>
      <c r="Q133" s="102">
        <f>[10]Main!Q22</f>
        <v>1</v>
      </c>
      <c r="R133" s="102">
        <f>[10]Main!R22</f>
        <v>1</v>
      </c>
      <c r="S133" s="102">
        <f>[10]Main!S22</f>
        <v>1</v>
      </c>
      <c r="T133" s="102">
        <f>[10]Main!T22</f>
        <v>1</v>
      </c>
      <c r="U133" s="102">
        <f>[10]Main!U22</f>
        <v>4</v>
      </c>
    </row>
    <row r="134" spans="1:21">
      <c r="A134" s="59" t="s">
        <v>53</v>
      </c>
      <c r="B134" s="102">
        <f>[10]Main!B23</f>
        <v>1</v>
      </c>
      <c r="C134" s="102">
        <f>[10]Main!C23</f>
        <v>2</v>
      </c>
      <c r="D134" s="102">
        <f>[10]Main!D23</f>
        <v>2</v>
      </c>
      <c r="E134" s="102">
        <f>[10]Main!E23</f>
        <v>0</v>
      </c>
      <c r="F134" s="102">
        <f>[10]Main!F23</f>
        <v>5</v>
      </c>
      <c r="G134" s="102">
        <f>[10]Main!G23</f>
        <v>0</v>
      </c>
      <c r="H134" s="102">
        <f>[10]Main!H23</f>
        <v>0</v>
      </c>
      <c r="I134" s="102">
        <f>[10]Main!I23</f>
        <v>1</v>
      </c>
      <c r="J134" s="102">
        <f>[10]Main!J23</f>
        <v>0</v>
      </c>
      <c r="K134" s="102">
        <f>[10]Main!K23</f>
        <v>1</v>
      </c>
      <c r="L134" s="102">
        <f>[10]Main!L23</f>
        <v>0</v>
      </c>
      <c r="M134" s="102">
        <f>[10]Main!M23</f>
        <v>0</v>
      </c>
      <c r="N134" s="102">
        <f>[10]Main!N23</f>
        <v>0</v>
      </c>
      <c r="O134" s="102">
        <f>[10]Main!O23</f>
        <v>0</v>
      </c>
      <c r="P134" s="102">
        <f>[10]Main!P23</f>
        <v>0</v>
      </c>
      <c r="Q134" s="102">
        <f>[10]Main!Q23</f>
        <v>1</v>
      </c>
      <c r="R134" s="102">
        <f>[10]Main!R23</f>
        <v>2</v>
      </c>
      <c r="S134" s="102">
        <f>[10]Main!S23</f>
        <v>1</v>
      </c>
      <c r="T134" s="102">
        <f>[10]Main!T23</f>
        <v>0</v>
      </c>
      <c r="U134" s="102">
        <f>[10]Main!U23</f>
        <v>4</v>
      </c>
    </row>
    <row r="135" spans="1:21">
      <c r="A135" s="59" t="s">
        <v>54</v>
      </c>
      <c r="B135" s="102">
        <f>[10]Main!B24</f>
        <v>0</v>
      </c>
      <c r="C135" s="102">
        <f>[10]Main!C24</f>
        <v>2</v>
      </c>
      <c r="D135" s="102">
        <f>[10]Main!D24</f>
        <v>2</v>
      </c>
      <c r="E135" s="102">
        <f>[10]Main!E24</f>
        <v>1</v>
      </c>
      <c r="F135" s="102">
        <f>[10]Main!F24</f>
        <v>5</v>
      </c>
      <c r="G135" s="102">
        <f>[10]Main!G24</f>
        <v>0</v>
      </c>
      <c r="H135" s="102">
        <f>[10]Main!H24</f>
        <v>0</v>
      </c>
      <c r="I135" s="102">
        <f>[10]Main!I24</f>
        <v>1</v>
      </c>
      <c r="J135" s="102">
        <f>[10]Main!J24</f>
        <v>0</v>
      </c>
      <c r="K135" s="102">
        <f>[10]Main!K24</f>
        <v>1</v>
      </c>
      <c r="L135" s="102">
        <f>[10]Main!L24</f>
        <v>0</v>
      </c>
      <c r="M135" s="102">
        <f>[10]Main!M24</f>
        <v>0</v>
      </c>
      <c r="N135" s="102">
        <f>[10]Main!N24</f>
        <v>0</v>
      </c>
      <c r="O135" s="102">
        <f>[10]Main!O24</f>
        <v>0</v>
      </c>
      <c r="P135" s="102">
        <f>[10]Main!P24</f>
        <v>0</v>
      </c>
      <c r="Q135" s="102">
        <f>[10]Main!Q24</f>
        <v>0</v>
      </c>
      <c r="R135" s="102">
        <f>[10]Main!R24</f>
        <v>2</v>
      </c>
      <c r="S135" s="102">
        <f>[10]Main!S24</f>
        <v>1</v>
      </c>
      <c r="T135" s="102">
        <f>[10]Main!T24</f>
        <v>1</v>
      </c>
      <c r="U135" s="102">
        <f>[10]Main!U24</f>
        <v>4</v>
      </c>
    </row>
    <row r="136" spans="1:21">
      <c r="A136" s="59" t="s">
        <v>55</v>
      </c>
      <c r="B136" s="102">
        <f>[10]Main!B25</f>
        <v>1</v>
      </c>
      <c r="C136" s="102">
        <f>[10]Main!C25</f>
        <v>0</v>
      </c>
      <c r="D136" s="102">
        <f>[10]Main!D25</f>
        <v>4</v>
      </c>
      <c r="E136" s="102">
        <f>[10]Main!E25</f>
        <v>0</v>
      </c>
      <c r="F136" s="102">
        <f>[10]Main!F25</f>
        <v>5</v>
      </c>
      <c r="G136" s="102">
        <f>[10]Main!G25</f>
        <v>0</v>
      </c>
      <c r="H136" s="102">
        <f>[10]Main!H25</f>
        <v>0</v>
      </c>
      <c r="I136" s="102">
        <f>[10]Main!I25</f>
        <v>1</v>
      </c>
      <c r="J136" s="102">
        <f>[10]Main!J25</f>
        <v>0</v>
      </c>
      <c r="K136" s="102">
        <f>[10]Main!K25</f>
        <v>1</v>
      </c>
      <c r="L136" s="102">
        <f>[10]Main!L25</f>
        <v>0</v>
      </c>
      <c r="M136" s="102">
        <f>[10]Main!M25</f>
        <v>0</v>
      </c>
      <c r="N136" s="102">
        <f>[10]Main!N25</f>
        <v>0</v>
      </c>
      <c r="O136" s="102">
        <f>[10]Main!O25</f>
        <v>0</v>
      </c>
      <c r="P136" s="102">
        <f>[10]Main!P25</f>
        <v>0</v>
      </c>
      <c r="Q136" s="102">
        <f>[10]Main!Q25</f>
        <v>1</v>
      </c>
      <c r="R136" s="102">
        <f>[10]Main!R25</f>
        <v>0</v>
      </c>
      <c r="S136" s="102">
        <f>[10]Main!S25</f>
        <v>3</v>
      </c>
      <c r="T136" s="102">
        <f>[10]Main!T25</f>
        <v>0</v>
      </c>
      <c r="U136" s="102">
        <f>[10]Main!U25</f>
        <v>4</v>
      </c>
    </row>
    <row r="137" spans="1:21">
      <c r="A137" s="59" t="s">
        <v>56</v>
      </c>
      <c r="B137" s="102">
        <f>[10]Main!B26</f>
        <v>1</v>
      </c>
      <c r="C137" s="102">
        <f>[10]Main!C26</f>
        <v>1</v>
      </c>
      <c r="D137" s="102">
        <f>[10]Main!D26</f>
        <v>2</v>
      </c>
      <c r="E137" s="102">
        <f>[10]Main!E26</f>
        <v>1</v>
      </c>
      <c r="F137" s="102">
        <f>[10]Main!F26</f>
        <v>5</v>
      </c>
      <c r="G137" s="102">
        <f>[10]Main!G26</f>
        <v>0</v>
      </c>
      <c r="H137" s="102">
        <f>[10]Main!H26</f>
        <v>0</v>
      </c>
      <c r="I137" s="102">
        <f>[10]Main!I26</f>
        <v>1</v>
      </c>
      <c r="J137" s="102">
        <f>[10]Main!J26</f>
        <v>0</v>
      </c>
      <c r="K137" s="102">
        <f>[10]Main!K26</f>
        <v>1</v>
      </c>
      <c r="L137" s="102">
        <f>[10]Main!L26</f>
        <v>0</v>
      </c>
      <c r="M137" s="102">
        <f>[10]Main!M26</f>
        <v>0</v>
      </c>
      <c r="N137" s="102">
        <f>[10]Main!N26</f>
        <v>0</v>
      </c>
      <c r="O137" s="102">
        <f>[10]Main!O26</f>
        <v>0</v>
      </c>
      <c r="P137" s="102">
        <f>[10]Main!P26</f>
        <v>0</v>
      </c>
      <c r="Q137" s="102">
        <f>[10]Main!Q26</f>
        <v>1</v>
      </c>
      <c r="R137" s="102">
        <f>[10]Main!R26</f>
        <v>1</v>
      </c>
      <c r="S137" s="102">
        <f>[10]Main!S26</f>
        <v>1</v>
      </c>
      <c r="T137" s="102">
        <f>[10]Main!T26</f>
        <v>1</v>
      </c>
      <c r="U137" s="102">
        <f>[10]Main!U26</f>
        <v>4</v>
      </c>
    </row>
    <row r="138" spans="1:21">
      <c r="A138" s="59" t="s">
        <v>57</v>
      </c>
      <c r="B138" s="102">
        <f>[10]Main!B27</f>
        <v>1</v>
      </c>
      <c r="C138" s="102">
        <f>[10]Main!C27</f>
        <v>1</v>
      </c>
      <c r="D138" s="102">
        <f>[10]Main!D27</f>
        <v>2</v>
      </c>
      <c r="E138" s="102">
        <f>[10]Main!E27</f>
        <v>1</v>
      </c>
      <c r="F138" s="102">
        <f>[10]Main!F27</f>
        <v>5</v>
      </c>
      <c r="G138" s="102">
        <f>[10]Main!G27</f>
        <v>0</v>
      </c>
      <c r="H138" s="102">
        <f>[10]Main!H27</f>
        <v>0</v>
      </c>
      <c r="I138" s="102">
        <f>[10]Main!I27</f>
        <v>1</v>
      </c>
      <c r="J138" s="102">
        <f>[10]Main!J27</f>
        <v>0</v>
      </c>
      <c r="K138" s="102">
        <f>[10]Main!K27</f>
        <v>1</v>
      </c>
      <c r="L138" s="102">
        <f>[10]Main!L27</f>
        <v>0</v>
      </c>
      <c r="M138" s="102">
        <f>[10]Main!M27</f>
        <v>0</v>
      </c>
      <c r="N138" s="102">
        <f>[10]Main!N27</f>
        <v>0</v>
      </c>
      <c r="O138" s="102">
        <f>[10]Main!O27</f>
        <v>0</v>
      </c>
      <c r="P138" s="102">
        <f>[10]Main!P27</f>
        <v>0</v>
      </c>
      <c r="Q138" s="102">
        <f>[10]Main!Q27</f>
        <v>1</v>
      </c>
      <c r="R138" s="102">
        <f>[10]Main!R27</f>
        <v>1</v>
      </c>
      <c r="S138" s="102">
        <f>[10]Main!S27</f>
        <v>1</v>
      </c>
      <c r="T138" s="102">
        <f>[10]Main!T27</f>
        <v>1</v>
      </c>
      <c r="U138" s="102">
        <f>[10]Main!U27</f>
        <v>4</v>
      </c>
    </row>
    <row r="140" spans="1:21">
      <c r="A140" s="59" t="s">
        <v>166</v>
      </c>
      <c r="B140" s="59" t="s">
        <v>73</v>
      </c>
      <c r="G140" s="59" t="s">
        <v>69</v>
      </c>
      <c r="L140" s="59" t="s">
        <v>70</v>
      </c>
      <c r="Q140" s="59" t="s">
        <v>71</v>
      </c>
    </row>
    <row r="141" spans="1:21">
      <c r="B141" s="59" t="s">
        <v>3</v>
      </c>
      <c r="C141" s="59" t="s">
        <v>4</v>
      </c>
      <c r="D141" s="59" t="s">
        <v>5</v>
      </c>
      <c r="E141" s="59" t="s">
        <v>6</v>
      </c>
      <c r="F141" s="59" t="s">
        <v>7</v>
      </c>
      <c r="G141" s="59" t="s">
        <v>3</v>
      </c>
      <c r="H141" s="59" t="s">
        <v>4</v>
      </c>
      <c r="I141" s="59" t="s">
        <v>5</v>
      </c>
      <c r="J141" s="59" t="s">
        <v>6</v>
      </c>
      <c r="K141" s="59" t="s">
        <v>7</v>
      </c>
      <c r="L141" s="59" t="s">
        <v>3</v>
      </c>
      <c r="M141" s="59" t="s">
        <v>4</v>
      </c>
      <c r="N141" s="59" t="s">
        <v>5</v>
      </c>
      <c r="O141" s="59" t="s">
        <v>6</v>
      </c>
      <c r="P141" s="59" t="s">
        <v>7</v>
      </c>
      <c r="Q141" s="59" t="s">
        <v>3</v>
      </c>
      <c r="R141" s="59" t="s">
        <v>4</v>
      </c>
      <c r="S141" s="59" t="s">
        <v>5</v>
      </c>
      <c r="T141" s="59" t="s">
        <v>6</v>
      </c>
      <c r="U141" s="59" t="s">
        <v>7</v>
      </c>
    </row>
    <row r="142" spans="1:21">
      <c r="A142" s="59" t="s">
        <v>2</v>
      </c>
      <c r="B142" s="102">
        <f>[17]Main!B5</f>
        <v>1</v>
      </c>
      <c r="C142" s="102">
        <f>[17]Main!C5</f>
        <v>1</v>
      </c>
      <c r="D142" s="102">
        <f>[17]Main!D5</f>
        <v>0</v>
      </c>
      <c r="E142" s="102">
        <f>[17]Main!E5</f>
        <v>0</v>
      </c>
      <c r="F142" s="102">
        <f>[17]Main!F5</f>
        <v>2</v>
      </c>
      <c r="G142" s="102">
        <f>[17]Main!G5</f>
        <v>0</v>
      </c>
      <c r="H142" s="102">
        <f>[17]Main!H5</f>
        <v>1</v>
      </c>
      <c r="I142" s="102">
        <f>[17]Main!I5</f>
        <v>0</v>
      </c>
      <c r="J142" s="102">
        <f>[17]Main!J5</f>
        <v>0</v>
      </c>
      <c r="K142" s="102">
        <f>[17]Main!K5</f>
        <v>1</v>
      </c>
      <c r="L142" s="102">
        <f>[17]Main!L5</f>
        <v>1</v>
      </c>
      <c r="M142" s="102">
        <f>[17]Main!M5</f>
        <v>0</v>
      </c>
      <c r="N142" s="102">
        <f>[17]Main!N5</f>
        <v>0</v>
      </c>
      <c r="O142" s="102">
        <f>[17]Main!O5</f>
        <v>0</v>
      </c>
      <c r="P142" s="102">
        <f>[17]Main!P5</f>
        <v>1</v>
      </c>
      <c r="Q142" s="102">
        <f>[17]Main!Q5</f>
        <v>0</v>
      </c>
      <c r="R142" s="102">
        <f>[17]Main!R5</f>
        <v>0</v>
      </c>
      <c r="S142" s="102">
        <f>[17]Main!S5</f>
        <v>0</v>
      </c>
      <c r="T142" s="102">
        <f>[17]Main!T5</f>
        <v>0</v>
      </c>
      <c r="U142" s="102">
        <f>[17]Main!U5</f>
        <v>0</v>
      </c>
    </row>
    <row r="143" spans="1:21">
      <c r="A143" s="59" t="s">
        <v>150</v>
      </c>
      <c r="B143" s="102">
        <f>[17]Main!B6</f>
        <v>1</v>
      </c>
      <c r="C143" s="102">
        <f>[17]Main!C6</f>
        <v>1</v>
      </c>
      <c r="D143" s="102">
        <f>[17]Main!D6</f>
        <v>0</v>
      </c>
      <c r="E143" s="102">
        <f>[17]Main!E6</f>
        <v>0</v>
      </c>
      <c r="F143" s="102">
        <f>[17]Main!F6</f>
        <v>2</v>
      </c>
      <c r="G143" s="102">
        <f>[17]Main!G6</f>
        <v>0</v>
      </c>
      <c r="H143" s="102">
        <f>[17]Main!H6</f>
        <v>1</v>
      </c>
      <c r="I143" s="102">
        <f>[17]Main!I6</f>
        <v>0</v>
      </c>
      <c r="J143" s="102">
        <f>[17]Main!J6</f>
        <v>0</v>
      </c>
      <c r="K143" s="102">
        <f>[17]Main!K6</f>
        <v>1</v>
      </c>
      <c r="L143" s="102">
        <f>[17]Main!L6</f>
        <v>1</v>
      </c>
      <c r="M143" s="102">
        <f>[17]Main!M6</f>
        <v>0</v>
      </c>
      <c r="N143" s="102">
        <f>[17]Main!N6</f>
        <v>0</v>
      </c>
      <c r="O143" s="102">
        <f>[17]Main!O6</f>
        <v>0</v>
      </c>
      <c r="P143" s="102">
        <f>[17]Main!P6</f>
        <v>1</v>
      </c>
      <c r="Q143" s="102">
        <f>[17]Main!Q6</f>
        <v>0</v>
      </c>
      <c r="R143" s="102">
        <f>[17]Main!R6</f>
        <v>0</v>
      </c>
      <c r="S143" s="102">
        <f>[17]Main!S6</f>
        <v>0</v>
      </c>
      <c r="T143" s="102">
        <f>[17]Main!T6</f>
        <v>0</v>
      </c>
      <c r="U143" s="102">
        <f>[17]Main!U6</f>
        <v>0</v>
      </c>
    </row>
    <row r="144" spans="1:21">
      <c r="A144" s="59" t="s">
        <v>37</v>
      </c>
      <c r="B144" s="102">
        <f>[17]Main!B7</f>
        <v>1</v>
      </c>
      <c r="C144" s="102">
        <f>[17]Main!C7</f>
        <v>1</v>
      </c>
      <c r="D144" s="102">
        <f>[17]Main!D7</f>
        <v>0</v>
      </c>
      <c r="E144" s="102">
        <f>[17]Main!E7</f>
        <v>0</v>
      </c>
      <c r="F144" s="102">
        <f>[17]Main!F7</f>
        <v>2</v>
      </c>
      <c r="G144" s="102">
        <f>[17]Main!G7</f>
        <v>0</v>
      </c>
      <c r="H144" s="102">
        <f>[17]Main!H7</f>
        <v>1</v>
      </c>
      <c r="I144" s="102">
        <f>[17]Main!I7</f>
        <v>0</v>
      </c>
      <c r="J144" s="102">
        <f>[17]Main!J7</f>
        <v>0</v>
      </c>
      <c r="K144" s="102">
        <f>[17]Main!K7</f>
        <v>1</v>
      </c>
      <c r="L144" s="102">
        <f>[17]Main!L7</f>
        <v>1</v>
      </c>
      <c r="M144" s="102">
        <f>[17]Main!M7</f>
        <v>0</v>
      </c>
      <c r="N144" s="102">
        <f>[17]Main!N7</f>
        <v>0</v>
      </c>
      <c r="O144" s="102">
        <f>[17]Main!O7</f>
        <v>0</v>
      </c>
      <c r="P144" s="102">
        <f>[17]Main!P7</f>
        <v>1</v>
      </c>
      <c r="Q144" s="102">
        <f>[17]Main!Q7</f>
        <v>0</v>
      </c>
      <c r="R144" s="102">
        <f>[17]Main!R7</f>
        <v>0</v>
      </c>
      <c r="S144" s="102">
        <f>[17]Main!S7</f>
        <v>0</v>
      </c>
      <c r="T144" s="102">
        <f>[17]Main!T7</f>
        <v>0</v>
      </c>
      <c r="U144" s="102">
        <f>[17]Main!U7</f>
        <v>0</v>
      </c>
    </row>
    <row r="145" spans="1:21">
      <c r="A145" s="59" t="s">
        <v>38</v>
      </c>
      <c r="B145" s="102">
        <f>[17]Main!B8</f>
        <v>1</v>
      </c>
      <c r="C145" s="102">
        <f>[17]Main!C8</f>
        <v>1</v>
      </c>
      <c r="D145" s="102">
        <f>[17]Main!D8</f>
        <v>0</v>
      </c>
      <c r="E145" s="102">
        <f>[17]Main!E8</f>
        <v>0</v>
      </c>
      <c r="F145" s="102">
        <f>[17]Main!F8</f>
        <v>2</v>
      </c>
      <c r="G145" s="102">
        <f>[17]Main!G8</f>
        <v>0</v>
      </c>
      <c r="H145" s="102">
        <f>[17]Main!H8</f>
        <v>1</v>
      </c>
      <c r="I145" s="102">
        <f>[17]Main!I8</f>
        <v>0</v>
      </c>
      <c r="J145" s="102">
        <f>[17]Main!J8</f>
        <v>0</v>
      </c>
      <c r="K145" s="102">
        <f>[17]Main!K8</f>
        <v>1</v>
      </c>
      <c r="L145" s="102">
        <f>[17]Main!L8</f>
        <v>1</v>
      </c>
      <c r="M145" s="102">
        <f>[17]Main!M8</f>
        <v>0</v>
      </c>
      <c r="N145" s="102">
        <f>[17]Main!N8</f>
        <v>0</v>
      </c>
      <c r="O145" s="102">
        <f>[17]Main!O8</f>
        <v>0</v>
      </c>
      <c r="P145" s="102">
        <f>[17]Main!P8</f>
        <v>1</v>
      </c>
      <c r="Q145" s="102">
        <f>[17]Main!Q8</f>
        <v>0</v>
      </c>
      <c r="R145" s="102">
        <f>[17]Main!R8</f>
        <v>0</v>
      </c>
      <c r="S145" s="102">
        <f>[17]Main!S8</f>
        <v>0</v>
      </c>
      <c r="T145" s="102">
        <f>[17]Main!T8</f>
        <v>0</v>
      </c>
      <c r="U145" s="102">
        <f>[17]Main!U8</f>
        <v>0</v>
      </c>
    </row>
    <row r="146" spans="1:21">
      <c r="A146" s="59" t="s">
        <v>39</v>
      </c>
      <c r="B146" s="102">
        <f>[17]Main!B9</f>
        <v>0</v>
      </c>
      <c r="C146" s="102">
        <f>[17]Main!C9</f>
        <v>2</v>
      </c>
      <c r="D146" s="102">
        <f>[17]Main!D9</f>
        <v>0</v>
      </c>
      <c r="E146" s="102">
        <f>[17]Main!E9</f>
        <v>0</v>
      </c>
      <c r="F146" s="102">
        <f>[17]Main!F9</f>
        <v>2</v>
      </c>
      <c r="G146" s="102">
        <f>[17]Main!G9</f>
        <v>0</v>
      </c>
      <c r="H146" s="102">
        <f>[17]Main!H9</f>
        <v>1</v>
      </c>
      <c r="I146" s="102">
        <f>[17]Main!I9</f>
        <v>0</v>
      </c>
      <c r="J146" s="102">
        <f>[17]Main!J9</f>
        <v>0</v>
      </c>
      <c r="K146" s="102">
        <f>[17]Main!K9</f>
        <v>1</v>
      </c>
      <c r="L146" s="102">
        <f>[17]Main!L9</f>
        <v>0</v>
      </c>
      <c r="M146" s="102">
        <f>[17]Main!M9</f>
        <v>1</v>
      </c>
      <c r="N146" s="102">
        <f>[17]Main!N9</f>
        <v>0</v>
      </c>
      <c r="O146" s="102">
        <f>[17]Main!O9</f>
        <v>0</v>
      </c>
      <c r="P146" s="102">
        <f>[17]Main!P9</f>
        <v>1</v>
      </c>
      <c r="Q146" s="102">
        <f>[17]Main!Q9</f>
        <v>0</v>
      </c>
      <c r="R146" s="102">
        <f>[17]Main!R9</f>
        <v>0</v>
      </c>
      <c r="S146" s="102">
        <f>[17]Main!S9</f>
        <v>0</v>
      </c>
      <c r="T146" s="102">
        <f>[17]Main!T9</f>
        <v>0</v>
      </c>
      <c r="U146" s="102">
        <f>[17]Main!U9</f>
        <v>0</v>
      </c>
    </row>
    <row r="147" spans="1:21">
      <c r="A147" s="59" t="s">
        <v>40</v>
      </c>
      <c r="B147" s="102">
        <f>[17]Main!B10</f>
        <v>1</v>
      </c>
      <c r="C147" s="102">
        <f>[17]Main!C10</f>
        <v>1</v>
      </c>
      <c r="D147" s="102">
        <f>[17]Main!D10</f>
        <v>0</v>
      </c>
      <c r="E147" s="102">
        <f>[17]Main!E10</f>
        <v>0</v>
      </c>
      <c r="F147" s="102">
        <f>[17]Main!F10</f>
        <v>2</v>
      </c>
      <c r="G147" s="102">
        <f>[17]Main!G10</f>
        <v>0</v>
      </c>
      <c r="H147" s="102">
        <f>[17]Main!H10</f>
        <v>1</v>
      </c>
      <c r="I147" s="102">
        <f>[17]Main!I10</f>
        <v>0</v>
      </c>
      <c r="J147" s="102">
        <f>[17]Main!J10</f>
        <v>0</v>
      </c>
      <c r="K147" s="102">
        <f>[17]Main!K10</f>
        <v>1</v>
      </c>
      <c r="L147" s="102">
        <f>[17]Main!L10</f>
        <v>1</v>
      </c>
      <c r="M147" s="102">
        <f>[17]Main!M10</f>
        <v>0</v>
      </c>
      <c r="N147" s="102">
        <f>[17]Main!N10</f>
        <v>0</v>
      </c>
      <c r="O147" s="102">
        <f>[17]Main!O10</f>
        <v>0</v>
      </c>
      <c r="P147" s="102">
        <f>[17]Main!P10</f>
        <v>1</v>
      </c>
      <c r="Q147" s="102">
        <f>[17]Main!Q10</f>
        <v>0</v>
      </c>
      <c r="R147" s="102">
        <f>[17]Main!R10</f>
        <v>0</v>
      </c>
      <c r="S147" s="102">
        <f>[17]Main!S10</f>
        <v>0</v>
      </c>
      <c r="T147" s="102">
        <f>[17]Main!T10</f>
        <v>0</v>
      </c>
      <c r="U147" s="102">
        <f>[17]Main!U10</f>
        <v>0</v>
      </c>
    </row>
    <row r="148" spans="1:21">
      <c r="A148" s="59" t="s">
        <v>41</v>
      </c>
      <c r="B148" s="102">
        <f>[17]Main!B11</f>
        <v>2</v>
      </c>
      <c r="C148" s="102">
        <f>[17]Main!C11</f>
        <v>0</v>
      </c>
      <c r="D148" s="102">
        <f>[17]Main!D11</f>
        <v>0</v>
      </c>
      <c r="E148" s="102">
        <f>[17]Main!E11</f>
        <v>0</v>
      </c>
      <c r="F148" s="102">
        <f>[17]Main!F11</f>
        <v>2</v>
      </c>
      <c r="G148" s="102">
        <f>[17]Main!G11</f>
        <v>1</v>
      </c>
      <c r="H148" s="102">
        <f>[17]Main!H11</f>
        <v>0</v>
      </c>
      <c r="I148" s="102">
        <f>[17]Main!I11</f>
        <v>0</v>
      </c>
      <c r="J148" s="102">
        <f>[17]Main!J11</f>
        <v>0</v>
      </c>
      <c r="K148" s="102">
        <f>[17]Main!K11</f>
        <v>1</v>
      </c>
      <c r="L148" s="102">
        <f>[17]Main!L11</f>
        <v>1</v>
      </c>
      <c r="M148" s="102">
        <f>[17]Main!M11</f>
        <v>0</v>
      </c>
      <c r="N148" s="102">
        <f>[17]Main!N11</f>
        <v>0</v>
      </c>
      <c r="O148" s="102">
        <f>[17]Main!O11</f>
        <v>0</v>
      </c>
      <c r="P148" s="102">
        <f>[17]Main!P11</f>
        <v>1</v>
      </c>
      <c r="Q148" s="102">
        <f>[17]Main!Q11</f>
        <v>0</v>
      </c>
      <c r="R148" s="102">
        <f>[17]Main!R11</f>
        <v>0</v>
      </c>
      <c r="S148" s="102">
        <f>[17]Main!S11</f>
        <v>0</v>
      </c>
      <c r="T148" s="102">
        <f>[17]Main!T11</f>
        <v>0</v>
      </c>
      <c r="U148" s="102">
        <f>[17]Main!U11</f>
        <v>0</v>
      </c>
    </row>
    <row r="149" spans="1:21">
      <c r="A149" s="59" t="s">
        <v>42</v>
      </c>
      <c r="B149" s="102">
        <f>[17]Main!B12</f>
        <v>2</v>
      </c>
      <c r="C149" s="102">
        <f>[17]Main!C12</f>
        <v>0</v>
      </c>
      <c r="D149" s="102">
        <f>[17]Main!D12</f>
        <v>0</v>
      </c>
      <c r="E149" s="102">
        <f>[17]Main!E12</f>
        <v>0</v>
      </c>
      <c r="F149" s="102">
        <f>[17]Main!F12</f>
        <v>2</v>
      </c>
      <c r="G149" s="102">
        <f>[17]Main!G12</f>
        <v>1</v>
      </c>
      <c r="H149" s="102">
        <f>[17]Main!H12</f>
        <v>0</v>
      </c>
      <c r="I149" s="102">
        <f>[17]Main!I12</f>
        <v>0</v>
      </c>
      <c r="J149" s="102">
        <f>[17]Main!J12</f>
        <v>0</v>
      </c>
      <c r="K149" s="102">
        <f>[17]Main!K12</f>
        <v>1</v>
      </c>
      <c r="L149" s="102">
        <f>[17]Main!L12</f>
        <v>1</v>
      </c>
      <c r="M149" s="102">
        <f>[17]Main!M12</f>
        <v>0</v>
      </c>
      <c r="N149" s="102">
        <f>[17]Main!N12</f>
        <v>0</v>
      </c>
      <c r="O149" s="102">
        <f>[17]Main!O12</f>
        <v>0</v>
      </c>
      <c r="P149" s="102">
        <f>[17]Main!P12</f>
        <v>1</v>
      </c>
      <c r="Q149" s="102">
        <f>[17]Main!Q12</f>
        <v>0</v>
      </c>
      <c r="R149" s="102">
        <f>[17]Main!R12</f>
        <v>0</v>
      </c>
      <c r="S149" s="102">
        <f>[17]Main!S12</f>
        <v>0</v>
      </c>
      <c r="T149" s="102">
        <f>[17]Main!T12</f>
        <v>0</v>
      </c>
      <c r="U149" s="102">
        <f>[17]Main!U12</f>
        <v>0</v>
      </c>
    </row>
    <row r="150" spans="1:21">
      <c r="A150" s="59" t="s">
        <v>43</v>
      </c>
      <c r="B150" s="102">
        <f>[17]Main!B13</f>
        <v>0</v>
      </c>
      <c r="C150" s="102">
        <f>[17]Main!C13</f>
        <v>1</v>
      </c>
      <c r="D150" s="102">
        <f>[17]Main!D13</f>
        <v>0</v>
      </c>
      <c r="E150" s="102">
        <f>[17]Main!E13</f>
        <v>0</v>
      </c>
      <c r="F150" s="102">
        <f>[17]Main!F13</f>
        <v>1</v>
      </c>
      <c r="G150" s="102">
        <f>[17]Main!G13</f>
        <v>0</v>
      </c>
      <c r="H150" s="102">
        <f>[17]Main!H13</f>
        <v>0</v>
      </c>
      <c r="I150" s="102">
        <f>[17]Main!I13</f>
        <v>0</v>
      </c>
      <c r="J150" s="102">
        <f>[17]Main!J13</f>
        <v>0</v>
      </c>
      <c r="K150" s="102">
        <f>[17]Main!K13</f>
        <v>0</v>
      </c>
      <c r="L150" s="102">
        <f>[17]Main!L13</f>
        <v>0</v>
      </c>
      <c r="M150" s="102">
        <f>[17]Main!M13</f>
        <v>1</v>
      </c>
      <c r="N150" s="102">
        <f>[17]Main!N13</f>
        <v>0</v>
      </c>
      <c r="O150" s="102">
        <f>[17]Main!O13</f>
        <v>0</v>
      </c>
      <c r="P150" s="102">
        <f>[17]Main!P13</f>
        <v>1</v>
      </c>
      <c r="Q150" s="102">
        <f>[17]Main!Q13</f>
        <v>0</v>
      </c>
      <c r="R150" s="102">
        <f>[17]Main!R13</f>
        <v>0</v>
      </c>
      <c r="S150" s="102">
        <f>[17]Main!S13</f>
        <v>0</v>
      </c>
      <c r="T150" s="102">
        <f>[17]Main!T13</f>
        <v>0</v>
      </c>
      <c r="U150" s="102">
        <f>[17]Main!U13</f>
        <v>0</v>
      </c>
    </row>
    <row r="151" spans="1:21">
      <c r="A151" s="59" t="s">
        <v>44</v>
      </c>
      <c r="B151" s="102">
        <f>[17]Main!B14</f>
        <v>1</v>
      </c>
      <c r="C151" s="102">
        <f>[17]Main!C14</f>
        <v>0</v>
      </c>
      <c r="D151" s="102">
        <f>[17]Main!D14</f>
        <v>0</v>
      </c>
      <c r="E151" s="102">
        <f>[17]Main!E14</f>
        <v>0</v>
      </c>
      <c r="F151" s="102">
        <f>[17]Main!F14</f>
        <v>1</v>
      </c>
      <c r="G151" s="102">
        <f>[17]Main!G14</f>
        <v>0</v>
      </c>
      <c r="H151" s="102">
        <f>[17]Main!H14</f>
        <v>0</v>
      </c>
      <c r="I151" s="102">
        <f>[17]Main!I14</f>
        <v>0</v>
      </c>
      <c r="J151" s="102">
        <f>[17]Main!J14</f>
        <v>0</v>
      </c>
      <c r="K151" s="102">
        <f>[17]Main!K14</f>
        <v>0</v>
      </c>
      <c r="L151" s="102">
        <f>[17]Main!L14</f>
        <v>1</v>
      </c>
      <c r="M151" s="102">
        <f>[17]Main!M14</f>
        <v>0</v>
      </c>
      <c r="N151" s="102">
        <f>[17]Main!N14</f>
        <v>0</v>
      </c>
      <c r="O151" s="102">
        <f>[17]Main!O14</f>
        <v>0</v>
      </c>
      <c r="P151" s="102">
        <f>[17]Main!P14</f>
        <v>1</v>
      </c>
      <c r="Q151" s="102">
        <f>[17]Main!Q14</f>
        <v>0</v>
      </c>
      <c r="R151" s="102">
        <f>[17]Main!R14</f>
        <v>0</v>
      </c>
      <c r="S151" s="102">
        <f>[17]Main!S14</f>
        <v>0</v>
      </c>
      <c r="T151" s="102">
        <f>[17]Main!T14</f>
        <v>0</v>
      </c>
      <c r="U151" s="102">
        <f>[17]Main!U14</f>
        <v>0</v>
      </c>
    </row>
    <row r="152" spans="1:21">
      <c r="A152" s="59" t="s">
        <v>45</v>
      </c>
      <c r="B152" s="102">
        <f>[17]Main!B15</f>
        <v>1</v>
      </c>
      <c r="C152" s="102">
        <f>[17]Main!C15</f>
        <v>1</v>
      </c>
      <c r="D152" s="102">
        <f>[17]Main!D15</f>
        <v>0</v>
      </c>
      <c r="E152" s="102">
        <f>[17]Main!E15</f>
        <v>0</v>
      </c>
      <c r="F152" s="102">
        <f>[17]Main!F15</f>
        <v>2</v>
      </c>
      <c r="G152" s="102">
        <f>[17]Main!G15</f>
        <v>0</v>
      </c>
      <c r="H152" s="102">
        <f>[17]Main!H15</f>
        <v>1</v>
      </c>
      <c r="I152" s="102">
        <f>[17]Main!I15</f>
        <v>0</v>
      </c>
      <c r="J152" s="102">
        <f>[17]Main!J15</f>
        <v>0</v>
      </c>
      <c r="K152" s="102">
        <f>[17]Main!K15</f>
        <v>1</v>
      </c>
      <c r="L152" s="102">
        <f>[17]Main!L15</f>
        <v>1</v>
      </c>
      <c r="M152" s="102">
        <f>[17]Main!M15</f>
        <v>0</v>
      </c>
      <c r="N152" s="102">
        <f>[17]Main!N15</f>
        <v>0</v>
      </c>
      <c r="O152" s="102">
        <f>[17]Main!O15</f>
        <v>0</v>
      </c>
      <c r="P152" s="102">
        <f>[17]Main!P15</f>
        <v>1</v>
      </c>
      <c r="Q152" s="102">
        <f>[17]Main!Q15</f>
        <v>0</v>
      </c>
      <c r="R152" s="102">
        <f>[17]Main!R15</f>
        <v>0</v>
      </c>
      <c r="S152" s="102">
        <f>[17]Main!S15</f>
        <v>0</v>
      </c>
      <c r="T152" s="102">
        <f>[17]Main!T15</f>
        <v>0</v>
      </c>
      <c r="U152" s="102">
        <f>[17]Main!U15</f>
        <v>0</v>
      </c>
    </row>
    <row r="153" spans="1:21">
      <c r="A153" s="59" t="s">
        <v>46</v>
      </c>
      <c r="B153" s="102">
        <f>[17]Main!B16</f>
        <v>1</v>
      </c>
      <c r="C153" s="102">
        <f>[17]Main!C16</f>
        <v>1</v>
      </c>
      <c r="D153" s="102">
        <f>[17]Main!D16</f>
        <v>0</v>
      </c>
      <c r="E153" s="102">
        <f>[17]Main!E16</f>
        <v>0</v>
      </c>
      <c r="F153" s="102">
        <f>[17]Main!F16</f>
        <v>2</v>
      </c>
      <c r="G153" s="102">
        <f>[17]Main!G16</f>
        <v>0</v>
      </c>
      <c r="H153" s="102">
        <f>[17]Main!H16</f>
        <v>1</v>
      </c>
      <c r="I153" s="102">
        <f>[17]Main!I16</f>
        <v>0</v>
      </c>
      <c r="J153" s="102">
        <f>[17]Main!J16</f>
        <v>0</v>
      </c>
      <c r="K153" s="102">
        <f>[17]Main!K16</f>
        <v>1</v>
      </c>
      <c r="L153" s="102">
        <f>[17]Main!L16</f>
        <v>1</v>
      </c>
      <c r="M153" s="102">
        <f>[17]Main!M16</f>
        <v>0</v>
      </c>
      <c r="N153" s="102">
        <f>[17]Main!N16</f>
        <v>0</v>
      </c>
      <c r="O153" s="102">
        <f>[17]Main!O16</f>
        <v>0</v>
      </c>
      <c r="P153" s="102">
        <f>[17]Main!P16</f>
        <v>1</v>
      </c>
      <c r="Q153" s="102">
        <f>[17]Main!Q16</f>
        <v>0</v>
      </c>
      <c r="R153" s="102">
        <f>[17]Main!R16</f>
        <v>0</v>
      </c>
      <c r="S153" s="102">
        <f>[17]Main!S16</f>
        <v>0</v>
      </c>
      <c r="T153" s="102">
        <f>[17]Main!T16</f>
        <v>0</v>
      </c>
      <c r="U153" s="102">
        <f>[17]Main!U16</f>
        <v>0</v>
      </c>
    </row>
    <row r="154" spans="1:21">
      <c r="A154" s="59" t="s">
        <v>47</v>
      </c>
      <c r="B154" s="102">
        <f>[17]Main!B17</f>
        <v>2</v>
      </c>
      <c r="C154" s="102">
        <f>[17]Main!C17</f>
        <v>0</v>
      </c>
      <c r="D154" s="102">
        <f>[17]Main!D17</f>
        <v>0</v>
      </c>
      <c r="E154" s="102">
        <f>[17]Main!E17</f>
        <v>0</v>
      </c>
      <c r="F154" s="102">
        <f>[17]Main!F17</f>
        <v>2</v>
      </c>
      <c r="G154" s="102">
        <f>[17]Main!G17</f>
        <v>1</v>
      </c>
      <c r="H154" s="102">
        <f>[17]Main!H17</f>
        <v>0</v>
      </c>
      <c r="I154" s="102">
        <f>[17]Main!I17</f>
        <v>0</v>
      </c>
      <c r="J154" s="102">
        <f>[17]Main!J17</f>
        <v>0</v>
      </c>
      <c r="K154" s="102">
        <f>[17]Main!K17</f>
        <v>1</v>
      </c>
      <c r="L154" s="102">
        <f>[17]Main!L17</f>
        <v>1</v>
      </c>
      <c r="M154" s="102">
        <f>[17]Main!M17</f>
        <v>0</v>
      </c>
      <c r="N154" s="102">
        <f>[17]Main!N17</f>
        <v>0</v>
      </c>
      <c r="O154" s="102">
        <f>[17]Main!O17</f>
        <v>0</v>
      </c>
      <c r="P154" s="102">
        <f>[17]Main!P17</f>
        <v>1</v>
      </c>
      <c r="Q154" s="102">
        <f>[17]Main!Q17</f>
        <v>0</v>
      </c>
      <c r="R154" s="102">
        <f>[17]Main!R17</f>
        <v>0</v>
      </c>
      <c r="S154" s="102">
        <f>[17]Main!S17</f>
        <v>0</v>
      </c>
      <c r="T154" s="102">
        <f>[17]Main!T17</f>
        <v>0</v>
      </c>
      <c r="U154" s="102">
        <f>[17]Main!U17</f>
        <v>0</v>
      </c>
    </row>
    <row r="155" spans="1:21">
      <c r="A155" s="59" t="s">
        <v>48</v>
      </c>
      <c r="B155" s="102">
        <f>[17]Main!B18</f>
        <v>2</v>
      </c>
      <c r="C155" s="102">
        <f>[17]Main!C18</f>
        <v>0</v>
      </c>
      <c r="D155" s="102">
        <f>[17]Main!D18</f>
        <v>0</v>
      </c>
      <c r="E155" s="102">
        <f>[17]Main!E18</f>
        <v>0</v>
      </c>
      <c r="F155" s="102">
        <f>[17]Main!F18</f>
        <v>2</v>
      </c>
      <c r="G155" s="102">
        <f>[17]Main!G18</f>
        <v>1</v>
      </c>
      <c r="H155" s="102">
        <f>[17]Main!H18</f>
        <v>0</v>
      </c>
      <c r="I155" s="102">
        <f>[17]Main!I18</f>
        <v>0</v>
      </c>
      <c r="J155" s="102">
        <f>[17]Main!J18</f>
        <v>0</v>
      </c>
      <c r="K155" s="102">
        <f>[17]Main!K18</f>
        <v>1</v>
      </c>
      <c r="L155" s="102">
        <f>[17]Main!L18</f>
        <v>1</v>
      </c>
      <c r="M155" s="102">
        <f>[17]Main!M18</f>
        <v>0</v>
      </c>
      <c r="N155" s="102">
        <f>[17]Main!N18</f>
        <v>0</v>
      </c>
      <c r="O155" s="102">
        <f>[17]Main!O18</f>
        <v>0</v>
      </c>
      <c r="P155" s="102">
        <f>[17]Main!P18</f>
        <v>1</v>
      </c>
      <c r="Q155" s="102">
        <f>[17]Main!Q18</f>
        <v>0</v>
      </c>
      <c r="R155" s="102">
        <f>[17]Main!R18</f>
        <v>0</v>
      </c>
      <c r="S155" s="102">
        <f>[17]Main!S18</f>
        <v>0</v>
      </c>
      <c r="T155" s="102">
        <f>[17]Main!T18</f>
        <v>0</v>
      </c>
      <c r="U155" s="102">
        <f>[17]Main!U18</f>
        <v>0</v>
      </c>
    </row>
    <row r="156" spans="1:21">
      <c r="A156" s="59" t="s">
        <v>49</v>
      </c>
      <c r="B156" s="102">
        <f>[17]Main!B19</f>
        <v>1</v>
      </c>
      <c r="C156" s="102">
        <f>[17]Main!C19</f>
        <v>1</v>
      </c>
      <c r="D156" s="102">
        <f>[17]Main!D19</f>
        <v>0</v>
      </c>
      <c r="E156" s="102">
        <f>[17]Main!E19</f>
        <v>0</v>
      </c>
      <c r="F156" s="102">
        <f>[17]Main!F19</f>
        <v>2</v>
      </c>
      <c r="G156" s="102">
        <f>[17]Main!G19</f>
        <v>0</v>
      </c>
      <c r="H156" s="102">
        <f>[17]Main!H19</f>
        <v>1</v>
      </c>
      <c r="I156" s="102">
        <f>[17]Main!I19</f>
        <v>0</v>
      </c>
      <c r="J156" s="102">
        <f>[17]Main!J19</f>
        <v>0</v>
      </c>
      <c r="K156" s="102">
        <f>[17]Main!K19</f>
        <v>1</v>
      </c>
      <c r="L156" s="102">
        <f>[17]Main!L19</f>
        <v>1</v>
      </c>
      <c r="M156" s="102">
        <f>[17]Main!M19</f>
        <v>0</v>
      </c>
      <c r="N156" s="102">
        <f>[17]Main!N19</f>
        <v>0</v>
      </c>
      <c r="O156" s="102">
        <f>[17]Main!O19</f>
        <v>0</v>
      </c>
      <c r="P156" s="102">
        <f>[17]Main!P19</f>
        <v>1</v>
      </c>
      <c r="Q156" s="102">
        <f>[17]Main!Q19</f>
        <v>0</v>
      </c>
      <c r="R156" s="102">
        <f>[17]Main!R19</f>
        <v>0</v>
      </c>
      <c r="S156" s="102">
        <f>[17]Main!S19</f>
        <v>0</v>
      </c>
      <c r="T156" s="102">
        <f>[17]Main!T19</f>
        <v>0</v>
      </c>
      <c r="U156" s="102">
        <f>[17]Main!U19</f>
        <v>0</v>
      </c>
    </row>
    <row r="157" spans="1:21">
      <c r="A157" s="59" t="s">
        <v>50</v>
      </c>
      <c r="B157" s="102">
        <f>[17]Main!B20</f>
        <v>1</v>
      </c>
      <c r="C157" s="102">
        <f>[17]Main!C20</f>
        <v>1</v>
      </c>
      <c r="D157" s="102">
        <f>[17]Main!D20</f>
        <v>0</v>
      </c>
      <c r="E157" s="102">
        <f>[17]Main!E20</f>
        <v>0</v>
      </c>
      <c r="F157" s="102">
        <f>[17]Main!F20</f>
        <v>2</v>
      </c>
      <c r="G157" s="102">
        <f>[17]Main!G20</f>
        <v>0</v>
      </c>
      <c r="H157" s="102">
        <f>[17]Main!H20</f>
        <v>1</v>
      </c>
      <c r="I157" s="102">
        <f>[17]Main!I20</f>
        <v>0</v>
      </c>
      <c r="J157" s="102">
        <f>[17]Main!J20</f>
        <v>0</v>
      </c>
      <c r="K157" s="102">
        <f>[17]Main!K20</f>
        <v>1</v>
      </c>
      <c r="L157" s="102">
        <f>[17]Main!L20</f>
        <v>1</v>
      </c>
      <c r="M157" s="102">
        <f>[17]Main!M20</f>
        <v>0</v>
      </c>
      <c r="N157" s="102">
        <f>[17]Main!N20</f>
        <v>0</v>
      </c>
      <c r="O157" s="102">
        <f>[17]Main!O20</f>
        <v>0</v>
      </c>
      <c r="P157" s="102">
        <f>[17]Main!P20</f>
        <v>1</v>
      </c>
      <c r="Q157" s="102">
        <f>[17]Main!Q20</f>
        <v>0</v>
      </c>
      <c r="R157" s="102">
        <f>[17]Main!R20</f>
        <v>0</v>
      </c>
      <c r="S157" s="102">
        <f>[17]Main!S20</f>
        <v>0</v>
      </c>
      <c r="T157" s="102">
        <f>[17]Main!T20</f>
        <v>0</v>
      </c>
      <c r="U157" s="102">
        <f>[17]Main!U20</f>
        <v>0</v>
      </c>
    </row>
    <row r="158" spans="1:21">
      <c r="A158" s="59" t="s">
        <v>51</v>
      </c>
      <c r="B158" s="102">
        <f>[17]Main!B21</f>
        <v>1</v>
      </c>
      <c r="C158" s="102">
        <f>[17]Main!C21</f>
        <v>1</v>
      </c>
      <c r="D158" s="102">
        <f>[17]Main!D21</f>
        <v>0</v>
      </c>
      <c r="E158" s="102">
        <f>[17]Main!E21</f>
        <v>0</v>
      </c>
      <c r="F158" s="102">
        <f>[17]Main!F21</f>
        <v>2</v>
      </c>
      <c r="G158" s="102">
        <f>[17]Main!G21</f>
        <v>0</v>
      </c>
      <c r="H158" s="102">
        <f>[17]Main!H21</f>
        <v>1</v>
      </c>
      <c r="I158" s="102">
        <f>[17]Main!I21</f>
        <v>0</v>
      </c>
      <c r="J158" s="102">
        <f>[17]Main!J21</f>
        <v>0</v>
      </c>
      <c r="K158" s="102">
        <f>[17]Main!K21</f>
        <v>1</v>
      </c>
      <c r="L158" s="102">
        <f>[17]Main!L21</f>
        <v>1</v>
      </c>
      <c r="M158" s="102">
        <f>[17]Main!M21</f>
        <v>0</v>
      </c>
      <c r="N158" s="102">
        <f>[17]Main!N21</f>
        <v>0</v>
      </c>
      <c r="O158" s="102">
        <f>[17]Main!O21</f>
        <v>0</v>
      </c>
      <c r="P158" s="102">
        <f>[17]Main!P21</f>
        <v>1</v>
      </c>
      <c r="Q158" s="102">
        <f>[17]Main!Q21</f>
        <v>0</v>
      </c>
      <c r="R158" s="102">
        <f>[17]Main!R21</f>
        <v>0</v>
      </c>
      <c r="S158" s="102">
        <f>[17]Main!S21</f>
        <v>0</v>
      </c>
      <c r="T158" s="102">
        <f>[17]Main!T21</f>
        <v>0</v>
      </c>
      <c r="U158" s="102">
        <f>[17]Main!U21</f>
        <v>0</v>
      </c>
    </row>
    <row r="159" spans="1:21">
      <c r="A159" s="59" t="s">
        <v>52</v>
      </c>
      <c r="B159" s="102">
        <f>[17]Main!B22</f>
        <v>1</v>
      </c>
      <c r="C159" s="102">
        <f>[17]Main!C22</f>
        <v>1</v>
      </c>
      <c r="D159" s="102">
        <f>[17]Main!D22</f>
        <v>0</v>
      </c>
      <c r="E159" s="102">
        <f>[17]Main!E22</f>
        <v>0</v>
      </c>
      <c r="F159" s="102">
        <f>[17]Main!F22</f>
        <v>2</v>
      </c>
      <c r="G159" s="102">
        <f>[17]Main!G22</f>
        <v>0</v>
      </c>
      <c r="H159" s="102">
        <f>[17]Main!H22</f>
        <v>1</v>
      </c>
      <c r="I159" s="102">
        <f>[17]Main!I22</f>
        <v>0</v>
      </c>
      <c r="J159" s="102">
        <f>[17]Main!J22</f>
        <v>0</v>
      </c>
      <c r="K159" s="102">
        <f>[17]Main!K22</f>
        <v>1</v>
      </c>
      <c r="L159" s="102">
        <f>[17]Main!L22</f>
        <v>1</v>
      </c>
      <c r="M159" s="102">
        <f>[17]Main!M22</f>
        <v>0</v>
      </c>
      <c r="N159" s="102">
        <f>[17]Main!N22</f>
        <v>0</v>
      </c>
      <c r="O159" s="102">
        <f>[17]Main!O22</f>
        <v>0</v>
      </c>
      <c r="P159" s="102">
        <f>[17]Main!P22</f>
        <v>1</v>
      </c>
      <c r="Q159" s="102">
        <f>[17]Main!Q22</f>
        <v>0</v>
      </c>
      <c r="R159" s="102">
        <f>[17]Main!R22</f>
        <v>0</v>
      </c>
      <c r="S159" s="102">
        <f>[17]Main!S22</f>
        <v>0</v>
      </c>
      <c r="T159" s="102">
        <f>[17]Main!T22</f>
        <v>0</v>
      </c>
      <c r="U159" s="102">
        <f>[17]Main!U22</f>
        <v>0</v>
      </c>
    </row>
    <row r="160" spans="1:21">
      <c r="A160" s="59" t="s">
        <v>53</v>
      </c>
      <c r="B160" s="102">
        <f>[17]Main!B23</f>
        <v>1</v>
      </c>
      <c r="C160" s="102">
        <f>[17]Main!C23</f>
        <v>0</v>
      </c>
      <c r="D160" s="102">
        <f>[17]Main!D23</f>
        <v>1</v>
      </c>
      <c r="E160" s="102">
        <f>[17]Main!E23</f>
        <v>0</v>
      </c>
      <c r="F160" s="102">
        <f>[17]Main!F23</f>
        <v>2</v>
      </c>
      <c r="G160" s="102">
        <f>[17]Main!G23</f>
        <v>0</v>
      </c>
      <c r="H160" s="102">
        <f>[17]Main!H23</f>
        <v>0</v>
      </c>
      <c r="I160" s="102">
        <f>[17]Main!I23</f>
        <v>1</v>
      </c>
      <c r="J160" s="102">
        <f>[17]Main!J23</f>
        <v>0</v>
      </c>
      <c r="K160" s="102">
        <f>[17]Main!K23</f>
        <v>1</v>
      </c>
      <c r="L160" s="102">
        <f>[17]Main!L23</f>
        <v>1</v>
      </c>
      <c r="M160" s="102">
        <f>[17]Main!M23</f>
        <v>0</v>
      </c>
      <c r="N160" s="102">
        <f>[17]Main!N23</f>
        <v>0</v>
      </c>
      <c r="O160" s="102">
        <f>[17]Main!O23</f>
        <v>0</v>
      </c>
      <c r="P160" s="102">
        <f>[17]Main!P23</f>
        <v>1</v>
      </c>
      <c r="Q160" s="102">
        <f>[17]Main!Q23</f>
        <v>0</v>
      </c>
      <c r="R160" s="102">
        <f>[17]Main!R23</f>
        <v>0</v>
      </c>
      <c r="S160" s="102">
        <f>[17]Main!S23</f>
        <v>0</v>
      </c>
      <c r="T160" s="102">
        <f>[17]Main!T23</f>
        <v>0</v>
      </c>
      <c r="U160" s="102">
        <f>[17]Main!U23</f>
        <v>0</v>
      </c>
    </row>
    <row r="161" spans="1:21">
      <c r="A161" s="59" t="s">
        <v>54</v>
      </c>
      <c r="B161" s="102">
        <f>[17]Main!B24</f>
        <v>2</v>
      </c>
      <c r="C161" s="102">
        <f>[17]Main!C24</f>
        <v>0</v>
      </c>
      <c r="D161" s="102">
        <f>[17]Main!D24</f>
        <v>0</v>
      </c>
      <c r="E161" s="102">
        <f>[17]Main!E24</f>
        <v>0</v>
      </c>
      <c r="F161" s="102">
        <f>[17]Main!F24</f>
        <v>2</v>
      </c>
      <c r="G161" s="102">
        <f>[17]Main!G24</f>
        <v>1</v>
      </c>
      <c r="H161" s="102">
        <f>[17]Main!H24</f>
        <v>0</v>
      </c>
      <c r="I161" s="102">
        <f>[17]Main!I24</f>
        <v>0</v>
      </c>
      <c r="J161" s="102">
        <f>[17]Main!J24</f>
        <v>0</v>
      </c>
      <c r="K161" s="102">
        <f>[17]Main!K24</f>
        <v>1</v>
      </c>
      <c r="L161" s="102">
        <f>[17]Main!L24</f>
        <v>1</v>
      </c>
      <c r="M161" s="102">
        <f>[17]Main!M24</f>
        <v>0</v>
      </c>
      <c r="N161" s="102">
        <f>[17]Main!N24</f>
        <v>0</v>
      </c>
      <c r="O161" s="102">
        <f>[17]Main!O24</f>
        <v>0</v>
      </c>
      <c r="P161" s="102">
        <f>[17]Main!P24</f>
        <v>1</v>
      </c>
      <c r="Q161" s="102">
        <f>[17]Main!Q24</f>
        <v>0</v>
      </c>
      <c r="R161" s="102">
        <f>[17]Main!R24</f>
        <v>0</v>
      </c>
      <c r="S161" s="102">
        <f>[17]Main!S24</f>
        <v>0</v>
      </c>
      <c r="T161" s="102">
        <f>[17]Main!T24</f>
        <v>0</v>
      </c>
      <c r="U161" s="102">
        <f>[17]Main!U24</f>
        <v>0</v>
      </c>
    </row>
    <row r="162" spans="1:21">
      <c r="A162" s="59" t="s">
        <v>55</v>
      </c>
      <c r="B162" s="102">
        <f>[17]Main!B25</f>
        <v>1</v>
      </c>
      <c r="C162" s="102">
        <f>[17]Main!C25</f>
        <v>1</v>
      </c>
      <c r="D162" s="102">
        <f>[17]Main!D25</f>
        <v>0</v>
      </c>
      <c r="E162" s="102">
        <f>[17]Main!E25</f>
        <v>0</v>
      </c>
      <c r="F162" s="102">
        <f>[17]Main!F25</f>
        <v>2</v>
      </c>
      <c r="G162" s="102">
        <f>[17]Main!G25</f>
        <v>0</v>
      </c>
      <c r="H162" s="102">
        <f>[17]Main!H25</f>
        <v>1</v>
      </c>
      <c r="I162" s="102">
        <f>[17]Main!I25</f>
        <v>0</v>
      </c>
      <c r="J162" s="102">
        <f>[17]Main!J25</f>
        <v>0</v>
      </c>
      <c r="K162" s="102">
        <f>[17]Main!K25</f>
        <v>1</v>
      </c>
      <c r="L162" s="102">
        <f>[17]Main!L25</f>
        <v>1</v>
      </c>
      <c r="M162" s="102">
        <f>[17]Main!M25</f>
        <v>0</v>
      </c>
      <c r="N162" s="102">
        <f>[17]Main!N25</f>
        <v>0</v>
      </c>
      <c r="O162" s="102">
        <f>[17]Main!O25</f>
        <v>0</v>
      </c>
      <c r="P162" s="102">
        <f>[17]Main!P25</f>
        <v>1</v>
      </c>
      <c r="Q162" s="102">
        <f>[17]Main!Q25</f>
        <v>0</v>
      </c>
      <c r="R162" s="102">
        <f>[17]Main!R25</f>
        <v>0</v>
      </c>
      <c r="S162" s="102">
        <f>[17]Main!S25</f>
        <v>0</v>
      </c>
      <c r="T162" s="102">
        <f>[17]Main!T25</f>
        <v>0</v>
      </c>
      <c r="U162" s="102">
        <f>[17]Main!U25</f>
        <v>0</v>
      </c>
    </row>
    <row r="163" spans="1:21">
      <c r="A163" s="59" t="s">
        <v>56</v>
      </c>
      <c r="B163" s="102">
        <f>[17]Main!B26</f>
        <v>0</v>
      </c>
      <c r="C163" s="102">
        <f>[17]Main!C26</f>
        <v>2</v>
      </c>
      <c r="D163" s="102">
        <f>[17]Main!D26</f>
        <v>0</v>
      </c>
      <c r="E163" s="102">
        <f>[17]Main!E26</f>
        <v>0</v>
      </c>
      <c r="F163" s="102">
        <f>[17]Main!F26</f>
        <v>2</v>
      </c>
      <c r="G163" s="102">
        <f>[17]Main!G26</f>
        <v>0</v>
      </c>
      <c r="H163" s="102">
        <f>[17]Main!H26</f>
        <v>1</v>
      </c>
      <c r="I163" s="102">
        <f>[17]Main!I26</f>
        <v>0</v>
      </c>
      <c r="J163" s="102">
        <f>[17]Main!J26</f>
        <v>0</v>
      </c>
      <c r="K163" s="102">
        <f>[17]Main!K26</f>
        <v>1</v>
      </c>
      <c r="L163" s="102">
        <f>[17]Main!L26</f>
        <v>0</v>
      </c>
      <c r="M163" s="102">
        <f>[17]Main!M26</f>
        <v>1</v>
      </c>
      <c r="N163" s="102">
        <f>[17]Main!N26</f>
        <v>0</v>
      </c>
      <c r="O163" s="102">
        <f>[17]Main!O26</f>
        <v>0</v>
      </c>
      <c r="P163" s="102">
        <f>[17]Main!P26</f>
        <v>1</v>
      </c>
      <c r="Q163" s="102">
        <f>[17]Main!Q26</f>
        <v>0</v>
      </c>
      <c r="R163" s="102">
        <f>[17]Main!R26</f>
        <v>0</v>
      </c>
      <c r="S163" s="102">
        <f>[17]Main!S26</f>
        <v>0</v>
      </c>
      <c r="T163" s="102">
        <f>[17]Main!T26</f>
        <v>0</v>
      </c>
      <c r="U163" s="102">
        <f>[17]Main!U26</f>
        <v>0</v>
      </c>
    </row>
    <row r="164" spans="1:21">
      <c r="A164" s="59" t="s">
        <v>57</v>
      </c>
      <c r="B164" s="102">
        <f>[17]Main!B27</f>
        <v>1</v>
      </c>
      <c r="C164" s="102">
        <f>[17]Main!C27</f>
        <v>1</v>
      </c>
      <c r="D164" s="102">
        <f>[17]Main!D27</f>
        <v>0</v>
      </c>
      <c r="E164" s="102">
        <f>[17]Main!E27</f>
        <v>0</v>
      </c>
      <c r="F164" s="102">
        <f>[17]Main!F27</f>
        <v>2</v>
      </c>
      <c r="G164" s="102">
        <f>[17]Main!G27</f>
        <v>0</v>
      </c>
      <c r="H164" s="102">
        <f>[17]Main!H27</f>
        <v>1</v>
      </c>
      <c r="I164" s="102">
        <f>[17]Main!I27</f>
        <v>0</v>
      </c>
      <c r="J164" s="102">
        <f>[17]Main!J27</f>
        <v>0</v>
      </c>
      <c r="K164" s="102">
        <f>[17]Main!K27</f>
        <v>1</v>
      </c>
      <c r="L164" s="102">
        <f>[17]Main!L27</f>
        <v>1</v>
      </c>
      <c r="M164" s="102">
        <f>[17]Main!M27</f>
        <v>0</v>
      </c>
      <c r="N164" s="102">
        <f>[17]Main!N27</f>
        <v>0</v>
      </c>
      <c r="O164" s="102">
        <f>[17]Main!O27</f>
        <v>0</v>
      </c>
      <c r="P164" s="102">
        <f>[17]Main!P27</f>
        <v>1</v>
      </c>
      <c r="Q164" s="102">
        <f>[17]Main!Q27</f>
        <v>0</v>
      </c>
      <c r="R164" s="102">
        <f>[17]Main!R27</f>
        <v>0</v>
      </c>
      <c r="S164" s="102">
        <f>[17]Main!S27</f>
        <v>0</v>
      </c>
      <c r="T164" s="102">
        <f>[17]Main!T27</f>
        <v>0</v>
      </c>
      <c r="U164" s="102">
        <f>[17]Main!U27</f>
        <v>0</v>
      </c>
    </row>
    <row r="165" spans="1:21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</row>
    <row r="166" spans="1:21">
      <c r="A166" s="59" t="s">
        <v>167</v>
      </c>
      <c r="B166" s="59" t="s">
        <v>73</v>
      </c>
      <c r="G166" s="59" t="s">
        <v>69</v>
      </c>
      <c r="L166" s="59" t="s">
        <v>70</v>
      </c>
      <c r="Q166" s="59" t="s">
        <v>71</v>
      </c>
    </row>
    <row r="167" spans="1:21">
      <c r="B167" s="59" t="s">
        <v>3</v>
      </c>
      <c r="C167" s="59" t="s">
        <v>4</v>
      </c>
      <c r="D167" s="59" t="s">
        <v>5</v>
      </c>
      <c r="E167" s="59" t="s">
        <v>6</v>
      </c>
      <c r="F167" s="59" t="s">
        <v>7</v>
      </c>
      <c r="G167" s="59" t="s">
        <v>3</v>
      </c>
      <c r="H167" s="59" t="s">
        <v>4</v>
      </c>
      <c r="I167" s="59" t="s">
        <v>5</v>
      </c>
      <c r="J167" s="59" t="s">
        <v>6</v>
      </c>
      <c r="K167" s="59" t="s">
        <v>7</v>
      </c>
      <c r="L167" s="59" t="s">
        <v>3</v>
      </c>
      <c r="M167" s="59" t="s">
        <v>4</v>
      </c>
      <c r="N167" s="59" t="s">
        <v>5</v>
      </c>
      <c r="O167" s="59" t="s">
        <v>6</v>
      </c>
      <c r="P167" s="59" t="s">
        <v>7</v>
      </c>
      <c r="Q167" s="59" t="s">
        <v>3</v>
      </c>
      <c r="R167" s="59" t="s">
        <v>4</v>
      </c>
      <c r="S167" s="59" t="s">
        <v>5</v>
      </c>
      <c r="T167" s="59" t="s">
        <v>6</v>
      </c>
      <c r="U167" s="59" t="s">
        <v>7</v>
      </c>
    </row>
    <row r="168" spans="1:21">
      <c r="A168" s="59" t="s">
        <v>2</v>
      </c>
      <c r="B168" s="102">
        <f>[18]Main!B5</f>
        <v>3</v>
      </c>
      <c r="C168" s="102">
        <f>[18]Main!C5</f>
        <v>6</v>
      </c>
      <c r="D168" s="102">
        <f>[18]Main!D5</f>
        <v>0</v>
      </c>
      <c r="E168" s="102">
        <f>[18]Main!E5</f>
        <v>0</v>
      </c>
      <c r="F168" s="102">
        <f>[18]Main!F5</f>
        <v>9</v>
      </c>
      <c r="G168" s="102">
        <f>[18]Main!G5</f>
        <v>3</v>
      </c>
      <c r="H168" s="102">
        <f>[18]Main!H5</f>
        <v>3</v>
      </c>
      <c r="I168" s="102">
        <f>[18]Main!I5</f>
        <v>0</v>
      </c>
      <c r="J168" s="102">
        <f>[18]Main!J5</f>
        <v>0</v>
      </c>
      <c r="K168" s="102">
        <f>[18]Main!K5</f>
        <v>6</v>
      </c>
      <c r="L168" s="102">
        <f>[18]Main!L5</f>
        <v>0</v>
      </c>
      <c r="M168" s="102">
        <f>[18]Main!M5</f>
        <v>3</v>
      </c>
      <c r="N168" s="102">
        <f>[18]Main!N5</f>
        <v>0</v>
      </c>
      <c r="O168" s="102">
        <f>[18]Main!O5</f>
        <v>0</v>
      </c>
      <c r="P168" s="102">
        <f>[18]Main!P5</f>
        <v>3</v>
      </c>
      <c r="Q168" s="102">
        <f>[18]Main!Q5</f>
        <v>0</v>
      </c>
      <c r="R168" s="102">
        <f>[18]Main!R5</f>
        <v>0</v>
      </c>
      <c r="S168" s="102">
        <f>[18]Main!S5</f>
        <v>0</v>
      </c>
      <c r="T168" s="102">
        <f>[18]Main!T5</f>
        <v>0</v>
      </c>
      <c r="U168" s="102">
        <f>[18]Main!U5</f>
        <v>0</v>
      </c>
    </row>
    <row r="169" spans="1:21">
      <c r="A169" s="59" t="s">
        <v>150</v>
      </c>
      <c r="B169" s="102">
        <f>[18]Main!B6</f>
        <v>4</v>
      </c>
      <c r="C169" s="102">
        <f>[18]Main!C6</f>
        <v>5</v>
      </c>
      <c r="D169" s="102">
        <f>[18]Main!D6</f>
        <v>0</v>
      </c>
      <c r="E169" s="102">
        <f>[18]Main!E6</f>
        <v>0</v>
      </c>
      <c r="F169" s="102">
        <f>[18]Main!F6</f>
        <v>9</v>
      </c>
      <c r="G169" s="102">
        <f>[18]Main!G6</f>
        <v>4</v>
      </c>
      <c r="H169" s="102">
        <f>[18]Main!H6</f>
        <v>2</v>
      </c>
      <c r="I169" s="102">
        <f>[18]Main!I6</f>
        <v>0</v>
      </c>
      <c r="J169" s="102">
        <f>[18]Main!J6</f>
        <v>0</v>
      </c>
      <c r="K169" s="102">
        <f>[18]Main!K6</f>
        <v>6</v>
      </c>
      <c r="L169" s="102">
        <f>[18]Main!L6</f>
        <v>0</v>
      </c>
      <c r="M169" s="102">
        <f>[18]Main!M6</f>
        <v>3</v>
      </c>
      <c r="N169" s="102">
        <f>[18]Main!N6</f>
        <v>0</v>
      </c>
      <c r="O169" s="102">
        <f>[18]Main!O6</f>
        <v>0</v>
      </c>
      <c r="P169" s="102">
        <f>[18]Main!P6</f>
        <v>3</v>
      </c>
      <c r="Q169" s="102">
        <f>[18]Main!Q6</f>
        <v>0</v>
      </c>
      <c r="R169" s="102">
        <f>[18]Main!R6</f>
        <v>0</v>
      </c>
      <c r="S169" s="102">
        <f>[18]Main!S6</f>
        <v>0</v>
      </c>
      <c r="T169" s="102">
        <f>[18]Main!T6</f>
        <v>0</v>
      </c>
      <c r="U169" s="102">
        <f>[18]Main!U6</f>
        <v>0</v>
      </c>
    </row>
    <row r="170" spans="1:21">
      <c r="A170" s="59" t="s">
        <v>37</v>
      </c>
      <c r="B170" s="102">
        <f>[18]Main!B7</f>
        <v>3</v>
      </c>
      <c r="C170" s="102">
        <f>[18]Main!C7</f>
        <v>6</v>
      </c>
      <c r="D170" s="102">
        <f>[18]Main!D7</f>
        <v>0</v>
      </c>
      <c r="E170" s="102">
        <f>[18]Main!E7</f>
        <v>0</v>
      </c>
      <c r="F170" s="102">
        <f>[18]Main!F7</f>
        <v>9</v>
      </c>
      <c r="G170" s="102">
        <f>[18]Main!G7</f>
        <v>3</v>
      </c>
      <c r="H170" s="102">
        <f>[18]Main!H7</f>
        <v>3</v>
      </c>
      <c r="I170" s="102">
        <f>[18]Main!I7</f>
        <v>0</v>
      </c>
      <c r="J170" s="102">
        <f>[18]Main!J7</f>
        <v>0</v>
      </c>
      <c r="K170" s="102">
        <f>[18]Main!K7</f>
        <v>6</v>
      </c>
      <c r="L170" s="102">
        <f>[18]Main!L7</f>
        <v>0</v>
      </c>
      <c r="M170" s="102">
        <f>[18]Main!M7</f>
        <v>3</v>
      </c>
      <c r="N170" s="102">
        <f>[18]Main!N7</f>
        <v>0</v>
      </c>
      <c r="O170" s="102">
        <f>[18]Main!O7</f>
        <v>0</v>
      </c>
      <c r="P170" s="102">
        <f>[18]Main!P7</f>
        <v>3</v>
      </c>
      <c r="Q170" s="102">
        <f>[18]Main!Q7</f>
        <v>0</v>
      </c>
      <c r="R170" s="102">
        <f>[18]Main!R7</f>
        <v>0</v>
      </c>
      <c r="S170" s="102">
        <f>[18]Main!S7</f>
        <v>0</v>
      </c>
      <c r="T170" s="102">
        <f>[18]Main!T7</f>
        <v>0</v>
      </c>
      <c r="U170" s="102">
        <f>[18]Main!U7</f>
        <v>0</v>
      </c>
    </row>
    <row r="171" spans="1:21">
      <c r="A171" s="59" t="s">
        <v>38</v>
      </c>
      <c r="B171" s="102">
        <f>[18]Main!B8</f>
        <v>3</v>
      </c>
      <c r="C171" s="102">
        <f>[18]Main!C8</f>
        <v>6</v>
      </c>
      <c r="D171" s="102">
        <f>[18]Main!D8</f>
        <v>0</v>
      </c>
      <c r="E171" s="102">
        <f>[18]Main!E8</f>
        <v>0</v>
      </c>
      <c r="F171" s="102">
        <f>[18]Main!F8</f>
        <v>9</v>
      </c>
      <c r="G171" s="102">
        <f>[18]Main!G8</f>
        <v>3</v>
      </c>
      <c r="H171" s="102">
        <f>[18]Main!H8</f>
        <v>3</v>
      </c>
      <c r="I171" s="102">
        <f>[18]Main!I8</f>
        <v>0</v>
      </c>
      <c r="J171" s="102">
        <f>[18]Main!J8</f>
        <v>0</v>
      </c>
      <c r="K171" s="102">
        <f>[18]Main!K8</f>
        <v>6</v>
      </c>
      <c r="L171" s="102">
        <f>[18]Main!L8</f>
        <v>0</v>
      </c>
      <c r="M171" s="102">
        <f>[18]Main!M8</f>
        <v>3</v>
      </c>
      <c r="N171" s="102">
        <f>[18]Main!N8</f>
        <v>0</v>
      </c>
      <c r="O171" s="102">
        <f>[18]Main!O8</f>
        <v>0</v>
      </c>
      <c r="P171" s="102">
        <f>[18]Main!P8</f>
        <v>3</v>
      </c>
      <c r="Q171" s="102">
        <f>[18]Main!Q8</f>
        <v>0</v>
      </c>
      <c r="R171" s="102">
        <f>[18]Main!R8</f>
        <v>0</v>
      </c>
      <c r="S171" s="102">
        <f>[18]Main!S8</f>
        <v>0</v>
      </c>
      <c r="T171" s="102">
        <f>[18]Main!T8</f>
        <v>0</v>
      </c>
      <c r="U171" s="102">
        <f>[18]Main!U8</f>
        <v>0</v>
      </c>
    </row>
    <row r="172" spans="1:21">
      <c r="A172" s="59" t="s">
        <v>39</v>
      </c>
      <c r="B172" s="102">
        <f>[18]Main!B9</f>
        <v>3</v>
      </c>
      <c r="C172" s="102">
        <f>[18]Main!C9</f>
        <v>6</v>
      </c>
      <c r="D172" s="102">
        <f>[18]Main!D9</f>
        <v>0</v>
      </c>
      <c r="E172" s="102">
        <f>[18]Main!E9</f>
        <v>0</v>
      </c>
      <c r="F172" s="102">
        <f>[18]Main!F9</f>
        <v>9</v>
      </c>
      <c r="G172" s="102">
        <f>[18]Main!G9</f>
        <v>3</v>
      </c>
      <c r="H172" s="102">
        <f>[18]Main!H9</f>
        <v>3</v>
      </c>
      <c r="I172" s="102">
        <f>[18]Main!I9</f>
        <v>0</v>
      </c>
      <c r="J172" s="102">
        <f>[18]Main!J9</f>
        <v>0</v>
      </c>
      <c r="K172" s="102">
        <f>[18]Main!K9</f>
        <v>6</v>
      </c>
      <c r="L172" s="102">
        <f>[18]Main!L9</f>
        <v>0</v>
      </c>
      <c r="M172" s="102">
        <f>[18]Main!M9</f>
        <v>3</v>
      </c>
      <c r="N172" s="102">
        <f>[18]Main!N9</f>
        <v>0</v>
      </c>
      <c r="O172" s="102">
        <f>[18]Main!O9</f>
        <v>0</v>
      </c>
      <c r="P172" s="102">
        <f>[18]Main!P9</f>
        <v>3</v>
      </c>
      <c r="Q172" s="102">
        <f>[18]Main!Q9</f>
        <v>0</v>
      </c>
      <c r="R172" s="102">
        <f>[18]Main!R9</f>
        <v>0</v>
      </c>
      <c r="S172" s="102">
        <f>[18]Main!S9</f>
        <v>0</v>
      </c>
      <c r="T172" s="102">
        <f>[18]Main!T9</f>
        <v>0</v>
      </c>
      <c r="U172" s="102">
        <f>[18]Main!U9</f>
        <v>0</v>
      </c>
    </row>
    <row r="173" spans="1:21">
      <c r="A173" s="59" t="s">
        <v>40</v>
      </c>
      <c r="B173" s="102">
        <f>[18]Main!B10</f>
        <v>3</v>
      </c>
      <c r="C173" s="102">
        <f>[18]Main!C10</f>
        <v>6</v>
      </c>
      <c r="D173" s="102">
        <f>[18]Main!D10</f>
        <v>0</v>
      </c>
      <c r="E173" s="102">
        <f>[18]Main!E10</f>
        <v>0</v>
      </c>
      <c r="F173" s="102">
        <f>[18]Main!F10</f>
        <v>9</v>
      </c>
      <c r="G173" s="102">
        <f>[18]Main!G10</f>
        <v>3</v>
      </c>
      <c r="H173" s="102">
        <f>[18]Main!H10</f>
        <v>3</v>
      </c>
      <c r="I173" s="102">
        <f>[18]Main!I10</f>
        <v>0</v>
      </c>
      <c r="J173" s="102">
        <f>[18]Main!J10</f>
        <v>0</v>
      </c>
      <c r="K173" s="102">
        <f>[18]Main!K10</f>
        <v>6</v>
      </c>
      <c r="L173" s="102">
        <f>[18]Main!L10</f>
        <v>0</v>
      </c>
      <c r="M173" s="102">
        <f>[18]Main!M10</f>
        <v>3</v>
      </c>
      <c r="N173" s="102">
        <f>[18]Main!N10</f>
        <v>0</v>
      </c>
      <c r="O173" s="102">
        <f>[18]Main!O10</f>
        <v>0</v>
      </c>
      <c r="P173" s="102">
        <f>[18]Main!P10</f>
        <v>3</v>
      </c>
      <c r="Q173" s="102">
        <f>[18]Main!Q10</f>
        <v>0</v>
      </c>
      <c r="R173" s="102">
        <f>[18]Main!R10</f>
        <v>0</v>
      </c>
      <c r="S173" s="102">
        <f>[18]Main!S10</f>
        <v>0</v>
      </c>
      <c r="T173" s="102">
        <f>[18]Main!T10</f>
        <v>0</v>
      </c>
      <c r="U173" s="102">
        <f>[18]Main!U10</f>
        <v>0</v>
      </c>
    </row>
    <row r="174" spans="1:21">
      <c r="A174" s="59" t="s">
        <v>41</v>
      </c>
      <c r="B174" s="102">
        <f>[18]Main!B11</f>
        <v>3</v>
      </c>
      <c r="C174" s="102">
        <f>[18]Main!C11</f>
        <v>6</v>
      </c>
      <c r="D174" s="102">
        <f>[18]Main!D11</f>
        <v>0</v>
      </c>
      <c r="E174" s="102">
        <f>[18]Main!E11</f>
        <v>0</v>
      </c>
      <c r="F174" s="102">
        <f>[18]Main!F11</f>
        <v>9</v>
      </c>
      <c r="G174" s="102">
        <f>[18]Main!G11</f>
        <v>3</v>
      </c>
      <c r="H174" s="102">
        <f>[18]Main!H11</f>
        <v>3</v>
      </c>
      <c r="I174" s="102">
        <f>[18]Main!I11</f>
        <v>0</v>
      </c>
      <c r="J174" s="102">
        <f>[18]Main!J11</f>
        <v>0</v>
      </c>
      <c r="K174" s="102">
        <f>[18]Main!K11</f>
        <v>6</v>
      </c>
      <c r="L174" s="102">
        <f>[18]Main!L11</f>
        <v>0</v>
      </c>
      <c r="M174" s="102">
        <f>[18]Main!M11</f>
        <v>3</v>
      </c>
      <c r="N174" s="102">
        <f>[18]Main!N11</f>
        <v>0</v>
      </c>
      <c r="O174" s="102">
        <f>[18]Main!O11</f>
        <v>0</v>
      </c>
      <c r="P174" s="102">
        <f>[18]Main!P11</f>
        <v>3</v>
      </c>
      <c r="Q174" s="102">
        <f>[18]Main!Q11</f>
        <v>0</v>
      </c>
      <c r="R174" s="102">
        <f>[18]Main!R11</f>
        <v>0</v>
      </c>
      <c r="S174" s="102">
        <f>[18]Main!S11</f>
        <v>0</v>
      </c>
      <c r="T174" s="102">
        <f>[18]Main!T11</f>
        <v>0</v>
      </c>
      <c r="U174" s="102">
        <f>[18]Main!U11</f>
        <v>0</v>
      </c>
    </row>
    <row r="175" spans="1:21">
      <c r="A175" s="59" t="s">
        <v>42</v>
      </c>
      <c r="B175" s="102">
        <f>[18]Main!B12</f>
        <v>6</v>
      </c>
      <c r="C175" s="102">
        <f>[18]Main!C12</f>
        <v>3</v>
      </c>
      <c r="D175" s="102">
        <f>[18]Main!D12</f>
        <v>0</v>
      </c>
      <c r="E175" s="102">
        <f>[18]Main!E12</f>
        <v>0</v>
      </c>
      <c r="F175" s="102">
        <f>[18]Main!F12</f>
        <v>9</v>
      </c>
      <c r="G175" s="102">
        <f>[18]Main!G12</f>
        <v>3</v>
      </c>
      <c r="H175" s="102">
        <f>[18]Main!H12</f>
        <v>3</v>
      </c>
      <c r="I175" s="102">
        <f>[18]Main!I12</f>
        <v>0</v>
      </c>
      <c r="J175" s="102">
        <f>[18]Main!J12</f>
        <v>0</v>
      </c>
      <c r="K175" s="102">
        <f>[18]Main!K12</f>
        <v>6</v>
      </c>
      <c r="L175" s="102">
        <f>[18]Main!L12</f>
        <v>3</v>
      </c>
      <c r="M175" s="102">
        <f>[18]Main!M12</f>
        <v>0</v>
      </c>
      <c r="N175" s="102">
        <f>[18]Main!N12</f>
        <v>0</v>
      </c>
      <c r="O175" s="102">
        <f>[18]Main!O12</f>
        <v>0</v>
      </c>
      <c r="P175" s="102">
        <f>[18]Main!P12</f>
        <v>3</v>
      </c>
      <c r="Q175" s="102">
        <f>[18]Main!Q12</f>
        <v>0</v>
      </c>
      <c r="R175" s="102">
        <f>[18]Main!R12</f>
        <v>0</v>
      </c>
      <c r="S175" s="102">
        <f>[18]Main!S12</f>
        <v>0</v>
      </c>
      <c r="T175" s="102">
        <f>[18]Main!T12</f>
        <v>0</v>
      </c>
      <c r="U175" s="102">
        <f>[18]Main!U12</f>
        <v>0</v>
      </c>
    </row>
    <row r="176" spans="1:21">
      <c r="A176" s="59" t="s">
        <v>43</v>
      </c>
      <c r="B176" s="102">
        <f>[18]Main!B13</f>
        <v>1</v>
      </c>
      <c r="C176" s="102">
        <f>[18]Main!C13</f>
        <v>8</v>
      </c>
      <c r="D176" s="102">
        <f>[18]Main!D13</f>
        <v>0</v>
      </c>
      <c r="E176" s="102">
        <f>[18]Main!E13</f>
        <v>0</v>
      </c>
      <c r="F176" s="102">
        <f>[18]Main!F13</f>
        <v>9</v>
      </c>
      <c r="G176" s="102">
        <f>[18]Main!G13</f>
        <v>1</v>
      </c>
      <c r="H176" s="102">
        <f>[18]Main!H13</f>
        <v>5</v>
      </c>
      <c r="I176" s="102">
        <f>[18]Main!I13</f>
        <v>0</v>
      </c>
      <c r="J176" s="102">
        <f>[18]Main!J13</f>
        <v>0</v>
      </c>
      <c r="K176" s="102">
        <f>[18]Main!K13</f>
        <v>6</v>
      </c>
      <c r="L176" s="102">
        <f>[18]Main!L13</f>
        <v>0</v>
      </c>
      <c r="M176" s="102">
        <f>[18]Main!M13</f>
        <v>3</v>
      </c>
      <c r="N176" s="102">
        <f>[18]Main!N13</f>
        <v>0</v>
      </c>
      <c r="O176" s="102">
        <f>[18]Main!O13</f>
        <v>0</v>
      </c>
      <c r="P176" s="102">
        <f>[18]Main!P13</f>
        <v>3</v>
      </c>
      <c r="Q176" s="102">
        <f>[18]Main!Q13</f>
        <v>0</v>
      </c>
      <c r="R176" s="102">
        <f>[18]Main!R13</f>
        <v>0</v>
      </c>
      <c r="S176" s="102">
        <f>[18]Main!S13</f>
        <v>0</v>
      </c>
      <c r="T176" s="102">
        <f>[18]Main!T13</f>
        <v>0</v>
      </c>
      <c r="U176" s="102">
        <f>[18]Main!U13</f>
        <v>0</v>
      </c>
    </row>
    <row r="177" spans="1:21">
      <c r="A177" s="59" t="s">
        <v>44</v>
      </c>
      <c r="B177" s="102">
        <f>[18]Main!B14</f>
        <v>1</v>
      </c>
      <c r="C177" s="102">
        <f>[18]Main!C14</f>
        <v>0</v>
      </c>
      <c r="D177" s="102">
        <f>[18]Main!D14</f>
        <v>0</v>
      </c>
      <c r="E177" s="102">
        <f>[18]Main!E14</f>
        <v>0</v>
      </c>
      <c r="F177" s="102">
        <f>[18]Main!F14</f>
        <v>1</v>
      </c>
      <c r="G177" s="102">
        <f>[18]Main!G14</f>
        <v>1</v>
      </c>
      <c r="H177" s="102">
        <f>[18]Main!H14</f>
        <v>0</v>
      </c>
      <c r="I177" s="102">
        <f>[18]Main!I14</f>
        <v>0</v>
      </c>
      <c r="J177" s="102">
        <f>[18]Main!J14</f>
        <v>0</v>
      </c>
      <c r="K177" s="102">
        <f>[18]Main!K14</f>
        <v>1</v>
      </c>
      <c r="L177" s="102">
        <f>[18]Main!L14</f>
        <v>0</v>
      </c>
      <c r="M177" s="102">
        <f>[18]Main!M14</f>
        <v>0</v>
      </c>
      <c r="N177" s="102">
        <f>[18]Main!N14</f>
        <v>0</v>
      </c>
      <c r="O177" s="102">
        <f>[18]Main!O14</f>
        <v>0</v>
      </c>
      <c r="P177" s="102">
        <f>[18]Main!P14</f>
        <v>0</v>
      </c>
      <c r="Q177" s="102">
        <f>[18]Main!Q14</f>
        <v>0</v>
      </c>
      <c r="R177" s="102">
        <f>[18]Main!R14</f>
        <v>0</v>
      </c>
      <c r="S177" s="102">
        <f>[18]Main!S14</f>
        <v>0</v>
      </c>
      <c r="T177" s="102">
        <f>[18]Main!T14</f>
        <v>0</v>
      </c>
      <c r="U177" s="102">
        <f>[18]Main!U14</f>
        <v>0</v>
      </c>
    </row>
    <row r="178" spans="1:21">
      <c r="A178" s="59" t="s">
        <v>45</v>
      </c>
      <c r="B178" s="102">
        <f>[18]Main!B15</f>
        <v>3</v>
      </c>
      <c r="C178" s="102">
        <f>[18]Main!C15</f>
        <v>6</v>
      </c>
      <c r="D178" s="102">
        <f>[18]Main!D15</f>
        <v>0</v>
      </c>
      <c r="E178" s="102">
        <f>[18]Main!E15</f>
        <v>0</v>
      </c>
      <c r="F178" s="102">
        <f>[18]Main!F15</f>
        <v>9</v>
      </c>
      <c r="G178" s="102">
        <f>[18]Main!G15</f>
        <v>3</v>
      </c>
      <c r="H178" s="102">
        <f>[18]Main!H15</f>
        <v>3</v>
      </c>
      <c r="I178" s="102">
        <f>[18]Main!I15</f>
        <v>0</v>
      </c>
      <c r="J178" s="102">
        <f>[18]Main!J15</f>
        <v>0</v>
      </c>
      <c r="K178" s="102">
        <f>[18]Main!K15</f>
        <v>6</v>
      </c>
      <c r="L178" s="102">
        <f>[18]Main!L15</f>
        <v>0</v>
      </c>
      <c r="M178" s="102">
        <f>[18]Main!M15</f>
        <v>3</v>
      </c>
      <c r="N178" s="102">
        <f>[18]Main!N15</f>
        <v>0</v>
      </c>
      <c r="O178" s="102">
        <f>[18]Main!O15</f>
        <v>0</v>
      </c>
      <c r="P178" s="102">
        <f>[18]Main!P15</f>
        <v>3</v>
      </c>
      <c r="Q178" s="102">
        <f>[18]Main!Q15</f>
        <v>0</v>
      </c>
      <c r="R178" s="102">
        <f>[18]Main!R15</f>
        <v>0</v>
      </c>
      <c r="S178" s="102">
        <f>[18]Main!S15</f>
        <v>0</v>
      </c>
      <c r="T178" s="102">
        <f>[18]Main!T15</f>
        <v>0</v>
      </c>
      <c r="U178" s="102">
        <f>[18]Main!U15</f>
        <v>0</v>
      </c>
    </row>
    <row r="179" spans="1:21">
      <c r="A179" s="59" t="s">
        <v>46</v>
      </c>
      <c r="B179" s="102">
        <f>[18]Main!B16</f>
        <v>0</v>
      </c>
      <c r="C179" s="102">
        <f>[18]Main!C16</f>
        <v>9</v>
      </c>
      <c r="D179" s="102">
        <f>[18]Main!D16</f>
        <v>0</v>
      </c>
      <c r="E179" s="102">
        <f>[18]Main!E16</f>
        <v>0</v>
      </c>
      <c r="F179" s="102">
        <f>[18]Main!F16</f>
        <v>9</v>
      </c>
      <c r="G179" s="102">
        <f>[18]Main!G16</f>
        <v>0</v>
      </c>
      <c r="H179" s="102">
        <f>[18]Main!H16</f>
        <v>6</v>
      </c>
      <c r="I179" s="102">
        <f>[18]Main!I16</f>
        <v>0</v>
      </c>
      <c r="J179" s="102">
        <f>[18]Main!J16</f>
        <v>0</v>
      </c>
      <c r="K179" s="102">
        <f>[18]Main!K16</f>
        <v>6</v>
      </c>
      <c r="L179" s="102">
        <f>[18]Main!L16</f>
        <v>0</v>
      </c>
      <c r="M179" s="102">
        <f>[18]Main!M16</f>
        <v>3</v>
      </c>
      <c r="N179" s="102">
        <f>[18]Main!N16</f>
        <v>0</v>
      </c>
      <c r="O179" s="102">
        <f>[18]Main!O16</f>
        <v>0</v>
      </c>
      <c r="P179" s="102">
        <f>[18]Main!P16</f>
        <v>3</v>
      </c>
      <c r="Q179" s="102">
        <f>[18]Main!Q16</f>
        <v>0</v>
      </c>
      <c r="R179" s="102">
        <f>[18]Main!R16</f>
        <v>0</v>
      </c>
      <c r="S179" s="102">
        <f>[18]Main!S16</f>
        <v>0</v>
      </c>
      <c r="T179" s="102">
        <f>[18]Main!T16</f>
        <v>0</v>
      </c>
      <c r="U179" s="102">
        <f>[18]Main!U16</f>
        <v>0</v>
      </c>
    </row>
    <row r="180" spans="1:21">
      <c r="A180" s="59" t="s">
        <v>47</v>
      </c>
      <c r="B180" s="102">
        <f>[18]Main!B17</f>
        <v>4</v>
      </c>
      <c r="C180" s="102">
        <f>[18]Main!C17</f>
        <v>5</v>
      </c>
      <c r="D180" s="102">
        <f>[18]Main!D17</f>
        <v>0</v>
      </c>
      <c r="E180" s="102">
        <f>[18]Main!E17</f>
        <v>0</v>
      </c>
      <c r="F180" s="102">
        <f>[18]Main!F17</f>
        <v>9</v>
      </c>
      <c r="G180" s="102">
        <f>[18]Main!G17</f>
        <v>4</v>
      </c>
      <c r="H180" s="102">
        <f>[18]Main!H17</f>
        <v>2</v>
      </c>
      <c r="I180" s="102">
        <f>[18]Main!I17</f>
        <v>0</v>
      </c>
      <c r="J180" s="102">
        <f>[18]Main!J17</f>
        <v>0</v>
      </c>
      <c r="K180" s="102">
        <f>[18]Main!K17</f>
        <v>6</v>
      </c>
      <c r="L180" s="102">
        <f>[18]Main!L17</f>
        <v>0</v>
      </c>
      <c r="M180" s="102">
        <f>[18]Main!M17</f>
        <v>3</v>
      </c>
      <c r="N180" s="102">
        <f>[18]Main!N17</f>
        <v>0</v>
      </c>
      <c r="O180" s="102">
        <f>[18]Main!O17</f>
        <v>0</v>
      </c>
      <c r="P180" s="102">
        <f>[18]Main!P17</f>
        <v>3</v>
      </c>
      <c r="Q180" s="102">
        <f>[18]Main!Q17</f>
        <v>0</v>
      </c>
      <c r="R180" s="102">
        <f>[18]Main!R17</f>
        <v>0</v>
      </c>
      <c r="S180" s="102">
        <f>[18]Main!S17</f>
        <v>0</v>
      </c>
      <c r="T180" s="102">
        <f>[18]Main!T17</f>
        <v>0</v>
      </c>
      <c r="U180" s="102">
        <f>[18]Main!U17</f>
        <v>0</v>
      </c>
    </row>
    <row r="181" spans="1:21">
      <c r="A181" s="59" t="s">
        <v>48</v>
      </c>
      <c r="B181" s="102">
        <f>[18]Main!B18</f>
        <v>8</v>
      </c>
      <c r="C181" s="102">
        <f>[18]Main!C18</f>
        <v>1</v>
      </c>
      <c r="D181" s="102">
        <f>[18]Main!D18</f>
        <v>0</v>
      </c>
      <c r="E181" s="102">
        <f>[18]Main!E18</f>
        <v>0</v>
      </c>
      <c r="F181" s="102">
        <f>[18]Main!F18</f>
        <v>9</v>
      </c>
      <c r="G181" s="102">
        <f>[18]Main!G18</f>
        <v>5</v>
      </c>
      <c r="H181" s="102">
        <f>[18]Main!H18</f>
        <v>1</v>
      </c>
      <c r="I181" s="102">
        <f>[18]Main!I18</f>
        <v>0</v>
      </c>
      <c r="J181" s="102">
        <f>[18]Main!J18</f>
        <v>0</v>
      </c>
      <c r="K181" s="102">
        <f>[18]Main!K18</f>
        <v>6</v>
      </c>
      <c r="L181" s="102">
        <f>[18]Main!L18</f>
        <v>3</v>
      </c>
      <c r="M181" s="102">
        <f>[18]Main!M18</f>
        <v>0</v>
      </c>
      <c r="N181" s="102">
        <f>[18]Main!N18</f>
        <v>0</v>
      </c>
      <c r="O181" s="102">
        <f>[18]Main!O18</f>
        <v>0</v>
      </c>
      <c r="P181" s="102">
        <f>[18]Main!P18</f>
        <v>3</v>
      </c>
      <c r="Q181" s="102">
        <f>[18]Main!Q18</f>
        <v>0</v>
      </c>
      <c r="R181" s="102">
        <f>[18]Main!R18</f>
        <v>0</v>
      </c>
      <c r="S181" s="102">
        <f>[18]Main!S18</f>
        <v>0</v>
      </c>
      <c r="T181" s="102">
        <f>[18]Main!T18</f>
        <v>0</v>
      </c>
      <c r="U181" s="102">
        <f>[18]Main!U18</f>
        <v>0</v>
      </c>
    </row>
    <row r="182" spans="1:21">
      <c r="A182" s="59" t="s">
        <v>49</v>
      </c>
      <c r="B182" s="102">
        <f>[18]Main!B19</f>
        <v>7</v>
      </c>
      <c r="C182" s="102">
        <f>[18]Main!C19</f>
        <v>2</v>
      </c>
      <c r="D182" s="102">
        <f>[18]Main!D19</f>
        <v>0</v>
      </c>
      <c r="E182" s="102">
        <f>[18]Main!E19</f>
        <v>0</v>
      </c>
      <c r="F182" s="102">
        <f>[18]Main!F19</f>
        <v>9</v>
      </c>
      <c r="G182" s="102">
        <f>[18]Main!G19</f>
        <v>4</v>
      </c>
      <c r="H182" s="102">
        <f>[18]Main!H19</f>
        <v>2</v>
      </c>
      <c r="I182" s="102">
        <f>[18]Main!I19</f>
        <v>0</v>
      </c>
      <c r="J182" s="102">
        <f>[18]Main!J19</f>
        <v>0</v>
      </c>
      <c r="K182" s="102">
        <f>[18]Main!K19</f>
        <v>6</v>
      </c>
      <c r="L182" s="102">
        <f>[18]Main!L19</f>
        <v>3</v>
      </c>
      <c r="M182" s="102">
        <f>[18]Main!M19</f>
        <v>0</v>
      </c>
      <c r="N182" s="102">
        <f>[18]Main!N19</f>
        <v>0</v>
      </c>
      <c r="O182" s="102">
        <f>[18]Main!O19</f>
        <v>0</v>
      </c>
      <c r="P182" s="102">
        <f>[18]Main!P19</f>
        <v>3</v>
      </c>
      <c r="Q182" s="102">
        <f>[18]Main!Q19</f>
        <v>0</v>
      </c>
      <c r="R182" s="102">
        <f>[18]Main!R19</f>
        <v>0</v>
      </c>
      <c r="S182" s="102">
        <f>[18]Main!S19</f>
        <v>0</v>
      </c>
      <c r="T182" s="102">
        <f>[18]Main!T19</f>
        <v>0</v>
      </c>
      <c r="U182" s="102">
        <f>[18]Main!U19</f>
        <v>0</v>
      </c>
    </row>
    <row r="183" spans="1:21">
      <c r="A183" s="59" t="s">
        <v>50</v>
      </c>
      <c r="B183" s="102">
        <f>[18]Main!B20</f>
        <v>3</v>
      </c>
      <c r="C183" s="102">
        <f>[18]Main!C20</f>
        <v>6</v>
      </c>
      <c r="D183" s="102">
        <f>[18]Main!D20</f>
        <v>0</v>
      </c>
      <c r="E183" s="102">
        <f>[18]Main!E20</f>
        <v>0</v>
      </c>
      <c r="F183" s="102">
        <f>[18]Main!F20</f>
        <v>9</v>
      </c>
      <c r="G183" s="102">
        <f>[18]Main!G20</f>
        <v>3</v>
      </c>
      <c r="H183" s="102">
        <f>[18]Main!H20</f>
        <v>3</v>
      </c>
      <c r="I183" s="102">
        <f>[18]Main!I20</f>
        <v>0</v>
      </c>
      <c r="J183" s="102">
        <f>[18]Main!J20</f>
        <v>0</v>
      </c>
      <c r="K183" s="102">
        <f>[18]Main!K20</f>
        <v>6</v>
      </c>
      <c r="L183" s="102">
        <f>[18]Main!L20</f>
        <v>0</v>
      </c>
      <c r="M183" s="102">
        <f>[18]Main!M20</f>
        <v>3</v>
      </c>
      <c r="N183" s="102">
        <f>[18]Main!N20</f>
        <v>0</v>
      </c>
      <c r="O183" s="102">
        <f>[18]Main!O20</f>
        <v>0</v>
      </c>
      <c r="P183" s="102">
        <f>[18]Main!P20</f>
        <v>3</v>
      </c>
      <c r="Q183" s="102">
        <f>[18]Main!Q20</f>
        <v>0</v>
      </c>
      <c r="R183" s="102">
        <f>[18]Main!R20</f>
        <v>0</v>
      </c>
      <c r="S183" s="102">
        <f>[18]Main!S20</f>
        <v>0</v>
      </c>
      <c r="T183" s="102">
        <f>[18]Main!T20</f>
        <v>0</v>
      </c>
      <c r="U183" s="102">
        <f>[18]Main!U20</f>
        <v>0</v>
      </c>
    </row>
    <row r="184" spans="1:21">
      <c r="A184" s="59" t="s">
        <v>51</v>
      </c>
      <c r="B184" s="102">
        <f>[18]Main!B21</f>
        <v>4</v>
      </c>
      <c r="C184" s="102">
        <f>[18]Main!C21</f>
        <v>5</v>
      </c>
      <c r="D184" s="102">
        <f>[18]Main!D21</f>
        <v>0</v>
      </c>
      <c r="E184" s="102">
        <f>[18]Main!E21</f>
        <v>0</v>
      </c>
      <c r="F184" s="102">
        <f>[18]Main!F21</f>
        <v>9</v>
      </c>
      <c r="G184" s="102">
        <f>[18]Main!G21</f>
        <v>4</v>
      </c>
      <c r="H184" s="102">
        <f>[18]Main!H21</f>
        <v>2</v>
      </c>
      <c r="I184" s="102">
        <f>[18]Main!I21</f>
        <v>0</v>
      </c>
      <c r="J184" s="102">
        <f>[18]Main!J21</f>
        <v>0</v>
      </c>
      <c r="K184" s="102">
        <f>[18]Main!K21</f>
        <v>6</v>
      </c>
      <c r="L184" s="102">
        <f>[18]Main!L21</f>
        <v>0</v>
      </c>
      <c r="M184" s="102">
        <f>[18]Main!M21</f>
        <v>3</v>
      </c>
      <c r="N184" s="102">
        <f>[18]Main!N21</f>
        <v>0</v>
      </c>
      <c r="O184" s="102">
        <f>[18]Main!O21</f>
        <v>0</v>
      </c>
      <c r="P184" s="102">
        <f>[18]Main!P21</f>
        <v>3</v>
      </c>
      <c r="Q184" s="102">
        <f>[18]Main!Q21</f>
        <v>0</v>
      </c>
      <c r="R184" s="102">
        <f>[18]Main!R21</f>
        <v>0</v>
      </c>
      <c r="S184" s="102">
        <f>[18]Main!S21</f>
        <v>0</v>
      </c>
      <c r="T184" s="102">
        <f>[18]Main!T21</f>
        <v>0</v>
      </c>
      <c r="U184" s="102">
        <f>[18]Main!U21</f>
        <v>0</v>
      </c>
    </row>
    <row r="185" spans="1:21">
      <c r="A185" s="59" t="s">
        <v>52</v>
      </c>
      <c r="B185" s="102">
        <f>[18]Main!B22</f>
        <v>3</v>
      </c>
      <c r="C185" s="102">
        <f>[18]Main!C22</f>
        <v>1</v>
      </c>
      <c r="D185" s="102">
        <f>[18]Main!D22</f>
        <v>0</v>
      </c>
      <c r="E185" s="102">
        <f>[18]Main!E22</f>
        <v>0</v>
      </c>
      <c r="F185" s="102">
        <f>[18]Main!F22</f>
        <v>4</v>
      </c>
      <c r="G185" s="102">
        <f>[18]Main!G22</f>
        <v>3</v>
      </c>
      <c r="H185" s="102">
        <f>[18]Main!H22</f>
        <v>1</v>
      </c>
      <c r="I185" s="102">
        <f>[18]Main!I22</f>
        <v>0</v>
      </c>
      <c r="J185" s="102">
        <f>[18]Main!J22</f>
        <v>0</v>
      </c>
      <c r="K185" s="102">
        <f>[18]Main!K22</f>
        <v>4</v>
      </c>
      <c r="L185" s="102">
        <f>[18]Main!L22</f>
        <v>0</v>
      </c>
      <c r="M185" s="102">
        <f>[18]Main!M22</f>
        <v>0</v>
      </c>
      <c r="N185" s="102">
        <f>[18]Main!N22</f>
        <v>0</v>
      </c>
      <c r="O185" s="102">
        <f>[18]Main!O22</f>
        <v>0</v>
      </c>
      <c r="P185" s="102">
        <f>[18]Main!P22</f>
        <v>0</v>
      </c>
      <c r="Q185" s="102">
        <f>[18]Main!Q22</f>
        <v>0</v>
      </c>
      <c r="R185" s="102">
        <f>[18]Main!R22</f>
        <v>0</v>
      </c>
      <c r="S185" s="102">
        <f>[18]Main!S22</f>
        <v>0</v>
      </c>
      <c r="T185" s="102">
        <f>[18]Main!T22</f>
        <v>0</v>
      </c>
      <c r="U185" s="102">
        <f>[18]Main!U22</f>
        <v>0</v>
      </c>
    </row>
    <row r="186" spans="1:21">
      <c r="A186" s="59" t="s">
        <v>53</v>
      </c>
      <c r="B186" s="102">
        <f>[18]Main!B23</f>
        <v>1</v>
      </c>
      <c r="C186" s="102">
        <f>[18]Main!C23</f>
        <v>8</v>
      </c>
      <c r="D186" s="102">
        <f>[18]Main!D23</f>
        <v>0</v>
      </c>
      <c r="E186" s="102">
        <f>[18]Main!E23</f>
        <v>0</v>
      </c>
      <c r="F186" s="102">
        <f>[18]Main!F23</f>
        <v>9</v>
      </c>
      <c r="G186" s="102">
        <f>[18]Main!G23</f>
        <v>1</v>
      </c>
      <c r="H186" s="102">
        <f>[18]Main!H23</f>
        <v>5</v>
      </c>
      <c r="I186" s="102">
        <f>[18]Main!I23</f>
        <v>0</v>
      </c>
      <c r="J186" s="102">
        <f>[18]Main!J23</f>
        <v>0</v>
      </c>
      <c r="K186" s="102">
        <f>[18]Main!K23</f>
        <v>6</v>
      </c>
      <c r="L186" s="102">
        <f>[18]Main!L23</f>
        <v>0</v>
      </c>
      <c r="M186" s="102">
        <f>[18]Main!M23</f>
        <v>3</v>
      </c>
      <c r="N186" s="102">
        <f>[18]Main!N23</f>
        <v>0</v>
      </c>
      <c r="O186" s="102">
        <f>[18]Main!O23</f>
        <v>0</v>
      </c>
      <c r="P186" s="102">
        <f>[18]Main!P23</f>
        <v>3</v>
      </c>
      <c r="Q186" s="102">
        <f>[18]Main!Q23</f>
        <v>0</v>
      </c>
      <c r="R186" s="102">
        <f>[18]Main!R23</f>
        <v>0</v>
      </c>
      <c r="S186" s="102">
        <f>[18]Main!S23</f>
        <v>0</v>
      </c>
      <c r="T186" s="102">
        <f>[18]Main!T23</f>
        <v>0</v>
      </c>
      <c r="U186" s="102">
        <f>[18]Main!U23</f>
        <v>0</v>
      </c>
    </row>
    <row r="187" spans="1:21">
      <c r="A187" s="59" t="s">
        <v>54</v>
      </c>
      <c r="B187" s="102">
        <f>[18]Main!B24</f>
        <v>1</v>
      </c>
      <c r="C187" s="102">
        <f>[18]Main!C24</f>
        <v>8</v>
      </c>
      <c r="D187" s="102">
        <f>[18]Main!D24</f>
        <v>0</v>
      </c>
      <c r="E187" s="102">
        <f>[18]Main!E24</f>
        <v>0</v>
      </c>
      <c r="F187" s="102">
        <f>[18]Main!F24</f>
        <v>9</v>
      </c>
      <c r="G187" s="102">
        <f>[18]Main!G24</f>
        <v>1</v>
      </c>
      <c r="H187" s="102">
        <f>[18]Main!H24</f>
        <v>5</v>
      </c>
      <c r="I187" s="102">
        <f>[18]Main!I24</f>
        <v>0</v>
      </c>
      <c r="J187" s="102">
        <f>[18]Main!J24</f>
        <v>0</v>
      </c>
      <c r="K187" s="102">
        <f>[18]Main!K24</f>
        <v>6</v>
      </c>
      <c r="L187" s="102">
        <f>[18]Main!L24</f>
        <v>0</v>
      </c>
      <c r="M187" s="102">
        <f>[18]Main!M24</f>
        <v>3</v>
      </c>
      <c r="N187" s="102">
        <f>[18]Main!N24</f>
        <v>0</v>
      </c>
      <c r="O187" s="102">
        <f>[18]Main!O24</f>
        <v>0</v>
      </c>
      <c r="P187" s="102">
        <f>[18]Main!P24</f>
        <v>3</v>
      </c>
      <c r="Q187" s="102">
        <f>[18]Main!Q24</f>
        <v>0</v>
      </c>
      <c r="R187" s="102">
        <f>[18]Main!R24</f>
        <v>0</v>
      </c>
      <c r="S187" s="102">
        <f>[18]Main!S24</f>
        <v>0</v>
      </c>
      <c r="T187" s="102">
        <f>[18]Main!T24</f>
        <v>0</v>
      </c>
      <c r="U187" s="102">
        <f>[18]Main!U24</f>
        <v>0</v>
      </c>
    </row>
    <row r="188" spans="1:21">
      <c r="A188" s="59" t="s">
        <v>55</v>
      </c>
      <c r="B188" s="102">
        <f>[18]Main!B25</f>
        <v>3</v>
      </c>
      <c r="C188" s="102">
        <f>[18]Main!C25</f>
        <v>6</v>
      </c>
      <c r="D188" s="102">
        <f>[18]Main!D25</f>
        <v>0</v>
      </c>
      <c r="E188" s="102">
        <f>[18]Main!E25</f>
        <v>0</v>
      </c>
      <c r="F188" s="102">
        <f>[18]Main!F25</f>
        <v>9</v>
      </c>
      <c r="G188" s="102">
        <f>[18]Main!G25</f>
        <v>3</v>
      </c>
      <c r="H188" s="102">
        <f>[18]Main!H25</f>
        <v>3</v>
      </c>
      <c r="I188" s="102">
        <f>[18]Main!I25</f>
        <v>0</v>
      </c>
      <c r="J188" s="102">
        <f>[18]Main!J25</f>
        <v>0</v>
      </c>
      <c r="K188" s="102">
        <f>[18]Main!K25</f>
        <v>6</v>
      </c>
      <c r="L188" s="102">
        <f>[18]Main!L25</f>
        <v>0</v>
      </c>
      <c r="M188" s="102">
        <f>[18]Main!M25</f>
        <v>3</v>
      </c>
      <c r="N188" s="102">
        <f>[18]Main!N25</f>
        <v>0</v>
      </c>
      <c r="O188" s="102">
        <f>[18]Main!O25</f>
        <v>0</v>
      </c>
      <c r="P188" s="102">
        <f>[18]Main!P25</f>
        <v>3</v>
      </c>
      <c r="Q188" s="102">
        <f>[18]Main!Q25</f>
        <v>0</v>
      </c>
      <c r="R188" s="102">
        <f>[18]Main!R25</f>
        <v>0</v>
      </c>
      <c r="S188" s="102">
        <f>[18]Main!S25</f>
        <v>0</v>
      </c>
      <c r="T188" s="102">
        <f>[18]Main!T25</f>
        <v>0</v>
      </c>
      <c r="U188" s="102">
        <f>[18]Main!U25</f>
        <v>0</v>
      </c>
    </row>
    <row r="189" spans="1:21">
      <c r="A189" s="59" t="s">
        <v>56</v>
      </c>
      <c r="B189" s="102">
        <f>[18]Main!B26</f>
        <v>1</v>
      </c>
      <c r="C189" s="102">
        <f>[18]Main!C26</f>
        <v>8</v>
      </c>
      <c r="D189" s="102">
        <f>[18]Main!D26</f>
        <v>0</v>
      </c>
      <c r="E189" s="102">
        <f>[18]Main!E26</f>
        <v>0</v>
      </c>
      <c r="F189" s="102">
        <f>[18]Main!F26</f>
        <v>9</v>
      </c>
      <c r="G189" s="102">
        <f>[18]Main!G26</f>
        <v>1</v>
      </c>
      <c r="H189" s="102">
        <f>[18]Main!H26</f>
        <v>5</v>
      </c>
      <c r="I189" s="102">
        <f>[18]Main!I26</f>
        <v>0</v>
      </c>
      <c r="J189" s="102">
        <f>[18]Main!J26</f>
        <v>0</v>
      </c>
      <c r="K189" s="102">
        <f>[18]Main!K26</f>
        <v>6</v>
      </c>
      <c r="L189" s="102">
        <f>[18]Main!L26</f>
        <v>0</v>
      </c>
      <c r="M189" s="102">
        <f>[18]Main!M26</f>
        <v>3</v>
      </c>
      <c r="N189" s="102">
        <f>[18]Main!N26</f>
        <v>0</v>
      </c>
      <c r="O189" s="102">
        <f>[18]Main!O26</f>
        <v>0</v>
      </c>
      <c r="P189" s="102">
        <f>[18]Main!P26</f>
        <v>3</v>
      </c>
      <c r="Q189" s="102">
        <f>[18]Main!Q26</f>
        <v>0</v>
      </c>
      <c r="R189" s="102">
        <f>[18]Main!R26</f>
        <v>0</v>
      </c>
      <c r="S189" s="102">
        <f>[18]Main!S26</f>
        <v>0</v>
      </c>
      <c r="T189" s="102">
        <f>[18]Main!T26</f>
        <v>0</v>
      </c>
      <c r="U189" s="102">
        <f>[18]Main!U26</f>
        <v>0</v>
      </c>
    </row>
    <row r="190" spans="1:21">
      <c r="A190" s="59" t="s">
        <v>57</v>
      </c>
      <c r="B190" s="102">
        <f>[18]Main!B27</f>
        <v>4</v>
      </c>
      <c r="C190" s="102">
        <f>[18]Main!C27</f>
        <v>5</v>
      </c>
      <c r="D190" s="102">
        <f>[18]Main!D27</f>
        <v>0</v>
      </c>
      <c r="E190" s="102">
        <f>[18]Main!E27</f>
        <v>0</v>
      </c>
      <c r="F190" s="102">
        <f>[18]Main!F27</f>
        <v>9</v>
      </c>
      <c r="G190" s="102">
        <f>[18]Main!G27</f>
        <v>4</v>
      </c>
      <c r="H190" s="102">
        <f>[18]Main!H27</f>
        <v>2</v>
      </c>
      <c r="I190" s="102">
        <f>[18]Main!I27</f>
        <v>0</v>
      </c>
      <c r="J190" s="102">
        <f>[18]Main!J27</f>
        <v>0</v>
      </c>
      <c r="K190" s="102">
        <f>[18]Main!K27</f>
        <v>6</v>
      </c>
      <c r="L190" s="102">
        <f>[18]Main!L27</f>
        <v>0</v>
      </c>
      <c r="M190" s="102">
        <f>[18]Main!M27</f>
        <v>3</v>
      </c>
      <c r="N190" s="102">
        <f>[18]Main!N27</f>
        <v>0</v>
      </c>
      <c r="O190" s="102">
        <f>[18]Main!O27</f>
        <v>0</v>
      </c>
      <c r="P190" s="102">
        <f>[18]Main!P27</f>
        <v>3</v>
      </c>
      <c r="Q190" s="102">
        <f>[18]Main!Q27</f>
        <v>0</v>
      </c>
      <c r="R190" s="102">
        <f>[18]Main!R27</f>
        <v>0</v>
      </c>
      <c r="S190" s="102">
        <f>[18]Main!S27</f>
        <v>0</v>
      </c>
      <c r="T190" s="102">
        <f>[18]Main!T27</f>
        <v>0</v>
      </c>
      <c r="U190" s="102">
        <f>[18]Main!U27</f>
        <v>0</v>
      </c>
    </row>
    <row r="192" spans="1:21">
      <c r="A192" s="59" t="s">
        <v>168</v>
      </c>
      <c r="B192" s="59" t="s">
        <v>73</v>
      </c>
      <c r="G192" s="59" t="s">
        <v>69</v>
      </c>
      <c r="L192" s="59" t="s">
        <v>70</v>
      </c>
      <c r="Q192" s="59" t="s">
        <v>71</v>
      </c>
    </row>
    <row r="193" spans="1:22">
      <c r="B193" s="59" t="s">
        <v>3</v>
      </c>
      <c r="C193" s="59" t="s">
        <v>4</v>
      </c>
      <c r="D193" s="59" t="s">
        <v>5</v>
      </c>
      <c r="E193" s="59" t="s">
        <v>6</v>
      </c>
      <c r="F193" s="59" t="s">
        <v>7</v>
      </c>
      <c r="G193" s="59" t="s">
        <v>3</v>
      </c>
      <c r="H193" s="59" t="s">
        <v>4</v>
      </c>
      <c r="I193" s="59" t="s">
        <v>5</v>
      </c>
      <c r="J193" s="59" t="s">
        <v>6</v>
      </c>
      <c r="K193" s="59" t="s">
        <v>7</v>
      </c>
      <c r="L193" s="59" t="s">
        <v>3</v>
      </c>
      <c r="M193" s="59" t="s">
        <v>4</v>
      </c>
      <c r="N193" s="59" t="s">
        <v>5</v>
      </c>
      <c r="O193" s="59" t="s">
        <v>6</v>
      </c>
      <c r="P193" s="59" t="s">
        <v>7</v>
      </c>
      <c r="Q193" s="59" t="s">
        <v>3</v>
      </c>
      <c r="R193" s="59" t="s">
        <v>4</v>
      </c>
      <c r="S193" s="59" t="s">
        <v>5</v>
      </c>
      <c r="T193" s="59" t="s">
        <v>6</v>
      </c>
      <c r="U193" s="59" t="s">
        <v>7</v>
      </c>
    </row>
    <row r="194" spans="1:22">
      <c r="A194" s="59" t="s">
        <v>2</v>
      </c>
      <c r="B194" s="102">
        <f>[19]Main!B5</f>
        <v>3</v>
      </c>
      <c r="C194" s="102">
        <f>[19]Main!C5</f>
        <v>12</v>
      </c>
      <c r="D194" s="102">
        <f>[19]Main!D5</f>
        <v>12</v>
      </c>
      <c r="E194" s="102">
        <f>[19]Main!E5</f>
        <v>2</v>
      </c>
      <c r="F194" s="102">
        <f>[19]Main!F5</f>
        <v>29</v>
      </c>
      <c r="G194" s="102">
        <f>[19]Main!G5</f>
        <v>1</v>
      </c>
      <c r="H194" s="102">
        <f>[19]Main!H5</f>
        <v>6</v>
      </c>
      <c r="I194" s="102">
        <f>[19]Main!I5</f>
        <v>1</v>
      </c>
      <c r="J194" s="102">
        <f>[19]Main!J5</f>
        <v>0</v>
      </c>
      <c r="K194" s="102">
        <f>[19]Main!K5</f>
        <v>8</v>
      </c>
      <c r="L194" s="102">
        <f>[19]Main!L5</f>
        <v>2</v>
      </c>
      <c r="M194" s="102">
        <f>[19]Main!M5</f>
        <v>4</v>
      </c>
      <c r="N194" s="102">
        <f>[19]Main!N5</f>
        <v>3</v>
      </c>
      <c r="O194" s="102">
        <f>[19]Main!O5</f>
        <v>2</v>
      </c>
      <c r="P194" s="102">
        <f>[19]Main!P5</f>
        <v>11</v>
      </c>
      <c r="Q194" s="102">
        <f>[19]Main!Q5</f>
        <v>0</v>
      </c>
      <c r="R194" s="102">
        <f>[19]Main!R5</f>
        <v>2</v>
      </c>
      <c r="S194" s="102">
        <f>[19]Main!S5</f>
        <v>8</v>
      </c>
      <c r="T194" s="102">
        <f>[19]Main!T5</f>
        <v>0</v>
      </c>
      <c r="U194" s="102">
        <f>[19]Main!U5</f>
        <v>10</v>
      </c>
    </row>
    <row r="195" spans="1:22">
      <c r="A195" s="59" t="s">
        <v>150</v>
      </c>
      <c r="B195" s="102">
        <f>[19]Main!B6</f>
        <v>3</v>
      </c>
      <c r="C195" s="102">
        <f>[19]Main!C6</f>
        <v>10</v>
      </c>
      <c r="D195" s="102">
        <f>[19]Main!D6</f>
        <v>14</v>
      </c>
      <c r="E195" s="102">
        <f>[19]Main!E6</f>
        <v>1</v>
      </c>
      <c r="F195" s="102">
        <f>[19]Main!F6</f>
        <v>28</v>
      </c>
      <c r="G195" s="102">
        <f>[19]Main!G6</f>
        <v>1</v>
      </c>
      <c r="H195" s="102">
        <f>[19]Main!H6</f>
        <v>4</v>
      </c>
      <c r="I195" s="102">
        <f>[19]Main!I6</f>
        <v>3</v>
      </c>
      <c r="J195" s="102">
        <f>[19]Main!J6</f>
        <v>0</v>
      </c>
      <c r="K195" s="102">
        <f>[19]Main!K6</f>
        <v>8</v>
      </c>
      <c r="L195" s="102">
        <f>[19]Main!L6</f>
        <v>2</v>
      </c>
      <c r="M195" s="102">
        <f>[19]Main!M6</f>
        <v>3</v>
      </c>
      <c r="N195" s="102">
        <f>[19]Main!N6</f>
        <v>4</v>
      </c>
      <c r="O195" s="102">
        <f>[19]Main!O6</f>
        <v>1</v>
      </c>
      <c r="P195" s="102">
        <f>[19]Main!P6</f>
        <v>10</v>
      </c>
      <c r="Q195" s="102">
        <f>[19]Main!Q6</f>
        <v>0</v>
      </c>
      <c r="R195" s="102">
        <f>[19]Main!R6</f>
        <v>3</v>
      </c>
      <c r="S195" s="102">
        <f>[19]Main!S6</f>
        <v>7</v>
      </c>
      <c r="T195" s="102">
        <f>[19]Main!T6</f>
        <v>0</v>
      </c>
      <c r="U195" s="102">
        <f>[19]Main!U6</f>
        <v>10</v>
      </c>
    </row>
    <row r="196" spans="1:22">
      <c r="A196" s="59" t="s">
        <v>37</v>
      </c>
      <c r="B196" s="102">
        <f>[19]Main!B7</f>
        <v>4</v>
      </c>
      <c r="C196" s="102">
        <f>[19]Main!C7</f>
        <v>12</v>
      </c>
      <c r="D196" s="102">
        <f>[19]Main!D7</f>
        <v>11</v>
      </c>
      <c r="E196" s="102">
        <f>[19]Main!E7</f>
        <v>2</v>
      </c>
      <c r="F196" s="102">
        <f>[19]Main!F7</f>
        <v>29</v>
      </c>
      <c r="G196" s="102">
        <f>[19]Main!G7</f>
        <v>2</v>
      </c>
      <c r="H196" s="102">
        <f>[19]Main!H7</f>
        <v>5</v>
      </c>
      <c r="I196" s="102">
        <f>[19]Main!I7</f>
        <v>1</v>
      </c>
      <c r="J196" s="102">
        <f>[19]Main!J7</f>
        <v>0</v>
      </c>
      <c r="K196" s="102">
        <f>[19]Main!K7</f>
        <v>8</v>
      </c>
      <c r="L196" s="102">
        <f>[19]Main!L7</f>
        <v>2</v>
      </c>
      <c r="M196" s="102">
        <f>[19]Main!M7</f>
        <v>4</v>
      </c>
      <c r="N196" s="102">
        <f>[19]Main!N7</f>
        <v>3</v>
      </c>
      <c r="O196" s="102">
        <f>[19]Main!O7</f>
        <v>2</v>
      </c>
      <c r="P196" s="102">
        <f>[19]Main!P7</f>
        <v>11</v>
      </c>
      <c r="Q196" s="102">
        <f>[19]Main!Q7</f>
        <v>0</v>
      </c>
      <c r="R196" s="102">
        <f>[19]Main!R7</f>
        <v>3</v>
      </c>
      <c r="S196" s="102">
        <f>[19]Main!S7</f>
        <v>7</v>
      </c>
      <c r="T196" s="102">
        <f>[19]Main!T7</f>
        <v>0</v>
      </c>
      <c r="U196" s="102">
        <f>[19]Main!U7</f>
        <v>10</v>
      </c>
    </row>
    <row r="197" spans="1:22">
      <c r="A197" s="59" t="s">
        <v>38</v>
      </c>
      <c r="B197" s="102">
        <f>[19]Main!B8</f>
        <v>4</v>
      </c>
      <c r="C197" s="102">
        <f>[19]Main!C8</f>
        <v>11</v>
      </c>
      <c r="D197" s="102">
        <f>[19]Main!D8</f>
        <v>12</v>
      </c>
      <c r="E197" s="102">
        <f>[19]Main!E8</f>
        <v>1</v>
      </c>
      <c r="F197" s="102">
        <f>[19]Main!F8</f>
        <v>28</v>
      </c>
      <c r="G197" s="102">
        <f>[19]Main!G8</f>
        <v>2</v>
      </c>
      <c r="H197" s="102">
        <f>[19]Main!H8</f>
        <v>4</v>
      </c>
      <c r="I197" s="102">
        <f>[19]Main!I8</f>
        <v>2</v>
      </c>
      <c r="J197" s="102">
        <f>[19]Main!J8</f>
        <v>0</v>
      </c>
      <c r="K197" s="102">
        <f>[19]Main!K8</f>
        <v>8</v>
      </c>
      <c r="L197" s="102">
        <f>[19]Main!L8</f>
        <v>2</v>
      </c>
      <c r="M197" s="102">
        <f>[19]Main!M8</f>
        <v>4</v>
      </c>
      <c r="N197" s="102">
        <f>[19]Main!N8</f>
        <v>3</v>
      </c>
      <c r="O197" s="102">
        <f>[19]Main!O8</f>
        <v>1</v>
      </c>
      <c r="P197" s="102">
        <f>[19]Main!P8</f>
        <v>10</v>
      </c>
      <c r="Q197" s="102">
        <f>[19]Main!Q8</f>
        <v>0</v>
      </c>
      <c r="R197" s="102">
        <f>[19]Main!R8</f>
        <v>3</v>
      </c>
      <c r="S197" s="102">
        <f>[19]Main!S8</f>
        <v>7</v>
      </c>
      <c r="T197" s="102">
        <f>[19]Main!T8</f>
        <v>0</v>
      </c>
      <c r="U197" s="102">
        <f>[19]Main!U8</f>
        <v>10</v>
      </c>
    </row>
    <row r="198" spans="1:22">
      <c r="A198" s="59" t="s">
        <v>39</v>
      </c>
      <c r="B198" s="102">
        <f>[19]Main!B9</f>
        <v>5</v>
      </c>
      <c r="C198" s="102">
        <f>[19]Main!C9</f>
        <v>9</v>
      </c>
      <c r="D198" s="102">
        <f>[19]Main!D9</f>
        <v>12</v>
      </c>
      <c r="E198" s="102">
        <f>[19]Main!E9</f>
        <v>2</v>
      </c>
      <c r="F198" s="102">
        <f>[19]Main!F9</f>
        <v>28</v>
      </c>
      <c r="G198" s="102">
        <f>[19]Main!G9</f>
        <v>2</v>
      </c>
      <c r="H198" s="102">
        <f>[19]Main!H9</f>
        <v>4</v>
      </c>
      <c r="I198" s="102">
        <f>[19]Main!I9</f>
        <v>2</v>
      </c>
      <c r="J198" s="102">
        <f>[19]Main!J9</f>
        <v>0</v>
      </c>
      <c r="K198" s="102">
        <f>[19]Main!K9</f>
        <v>8</v>
      </c>
      <c r="L198" s="102">
        <f>[19]Main!L9</f>
        <v>3</v>
      </c>
      <c r="M198" s="102">
        <f>[19]Main!M9</f>
        <v>2</v>
      </c>
      <c r="N198" s="102">
        <f>[19]Main!N9</f>
        <v>4</v>
      </c>
      <c r="O198" s="102">
        <f>[19]Main!O9</f>
        <v>1</v>
      </c>
      <c r="P198" s="102">
        <f>[19]Main!P9</f>
        <v>10</v>
      </c>
      <c r="Q198" s="102">
        <f>[19]Main!Q9</f>
        <v>0</v>
      </c>
      <c r="R198" s="102">
        <f>[19]Main!R9</f>
        <v>3</v>
      </c>
      <c r="S198" s="102">
        <f>[19]Main!S9</f>
        <v>6</v>
      </c>
      <c r="T198" s="102">
        <f>[19]Main!T9</f>
        <v>1</v>
      </c>
      <c r="U198" s="102">
        <f>[19]Main!U9</f>
        <v>10</v>
      </c>
    </row>
    <row r="199" spans="1:22">
      <c r="A199" s="59" t="s">
        <v>40</v>
      </c>
      <c r="B199" s="102">
        <f>[19]Main!B10</f>
        <v>4</v>
      </c>
      <c r="C199" s="102">
        <f>[19]Main!C10</f>
        <v>12</v>
      </c>
      <c r="D199" s="102">
        <f>[19]Main!D10</f>
        <v>11</v>
      </c>
      <c r="E199" s="102">
        <f>[19]Main!E10</f>
        <v>1</v>
      </c>
      <c r="F199" s="102">
        <f>[19]Main!F10</f>
        <v>28</v>
      </c>
      <c r="G199" s="102">
        <f>[19]Main!G10</f>
        <v>2</v>
      </c>
      <c r="H199" s="102">
        <f>[19]Main!H10</f>
        <v>5</v>
      </c>
      <c r="I199" s="102">
        <f>[19]Main!I10</f>
        <v>1</v>
      </c>
      <c r="J199" s="102">
        <f>[19]Main!J10</f>
        <v>0</v>
      </c>
      <c r="K199" s="102">
        <f>[19]Main!K10</f>
        <v>8</v>
      </c>
      <c r="L199" s="102">
        <f>[19]Main!L10</f>
        <v>2</v>
      </c>
      <c r="M199" s="102">
        <f>[19]Main!M10</f>
        <v>4</v>
      </c>
      <c r="N199" s="102">
        <f>[19]Main!N10</f>
        <v>3</v>
      </c>
      <c r="O199" s="102">
        <f>[19]Main!O10</f>
        <v>1</v>
      </c>
      <c r="P199" s="102">
        <f>[19]Main!P10</f>
        <v>10</v>
      </c>
      <c r="Q199" s="102">
        <f>[19]Main!Q10</f>
        <v>0</v>
      </c>
      <c r="R199" s="102">
        <f>[19]Main!R10</f>
        <v>3</v>
      </c>
      <c r="S199" s="102">
        <f>[19]Main!S10</f>
        <v>7</v>
      </c>
      <c r="T199" s="102">
        <f>[19]Main!T10</f>
        <v>0</v>
      </c>
      <c r="U199" s="102">
        <f>[19]Main!U10</f>
        <v>10</v>
      </c>
    </row>
    <row r="200" spans="1:22">
      <c r="A200" s="59" t="s">
        <v>41</v>
      </c>
      <c r="B200" s="102">
        <f>[19]Main!B11</f>
        <v>6</v>
      </c>
      <c r="C200" s="102">
        <f>[19]Main!C11</f>
        <v>16</v>
      </c>
      <c r="D200" s="102">
        <f>[19]Main!D11</f>
        <v>6</v>
      </c>
      <c r="E200" s="102">
        <f>[19]Main!E11</f>
        <v>0</v>
      </c>
      <c r="F200" s="102">
        <f>[19]Main!F11</f>
        <v>28</v>
      </c>
      <c r="G200" s="102">
        <f>[19]Main!G11</f>
        <v>3</v>
      </c>
      <c r="H200" s="102">
        <f>[19]Main!H11</f>
        <v>5</v>
      </c>
      <c r="I200" s="102">
        <f>[19]Main!I11</f>
        <v>0</v>
      </c>
      <c r="J200" s="102">
        <f>[19]Main!J11</f>
        <v>0</v>
      </c>
      <c r="K200" s="102">
        <f>[19]Main!K11</f>
        <v>8</v>
      </c>
      <c r="L200" s="102">
        <f>[19]Main!L11</f>
        <v>3</v>
      </c>
      <c r="M200" s="102">
        <f>[19]Main!M11</f>
        <v>5</v>
      </c>
      <c r="N200" s="102">
        <f>[19]Main!N11</f>
        <v>2</v>
      </c>
      <c r="O200" s="102">
        <f>[19]Main!O11</f>
        <v>0</v>
      </c>
      <c r="P200" s="102">
        <f>[19]Main!P11</f>
        <v>10</v>
      </c>
      <c r="Q200" s="102">
        <f>[19]Main!Q11</f>
        <v>0</v>
      </c>
      <c r="R200" s="102">
        <f>[19]Main!R11</f>
        <v>6</v>
      </c>
      <c r="S200" s="102">
        <f>[19]Main!S11</f>
        <v>4</v>
      </c>
      <c r="T200" s="102">
        <f>[19]Main!T11</f>
        <v>0</v>
      </c>
      <c r="U200" s="102">
        <f>[19]Main!U11</f>
        <v>10</v>
      </c>
    </row>
    <row r="201" spans="1:22">
      <c r="A201" s="59" t="s">
        <v>42</v>
      </c>
      <c r="B201" s="102">
        <f>[19]Main!B12</f>
        <v>6</v>
      </c>
      <c r="C201" s="102">
        <f>[19]Main!C12</f>
        <v>17</v>
      </c>
      <c r="D201" s="102">
        <f>[19]Main!D12</f>
        <v>5</v>
      </c>
      <c r="E201" s="102">
        <f>[19]Main!E12</f>
        <v>0</v>
      </c>
      <c r="F201" s="102">
        <f>[19]Main!F12</f>
        <v>28</v>
      </c>
      <c r="G201" s="102">
        <f>[19]Main!G12</f>
        <v>3</v>
      </c>
      <c r="H201" s="102">
        <f>[19]Main!H12</f>
        <v>5</v>
      </c>
      <c r="I201" s="102">
        <f>[19]Main!I12</f>
        <v>0</v>
      </c>
      <c r="J201" s="102">
        <f>[19]Main!J12</f>
        <v>0</v>
      </c>
      <c r="K201" s="102">
        <f>[19]Main!K12</f>
        <v>8</v>
      </c>
      <c r="L201" s="102">
        <f>[19]Main!L12</f>
        <v>3</v>
      </c>
      <c r="M201" s="102">
        <f>[19]Main!M12</f>
        <v>5</v>
      </c>
      <c r="N201" s="102">
        <f>[19]Main!N12</f>
        <v>2</v>
      </c>
      <c r="O201" s="102">
        <f>[19]Main!O12</f>
        <v>0</v>
      </c>
      <c r="P201" s="102">
        <f>[19]Main!P12</f>
        <v>10</v>
      </c>
      <c r="Q201" s="102">
        <f>[19]Main!Q12</f>
        <v>0</v>
      </c>
      <c r="R201" s="102">
        <f>[19]Main!R12</f>
        <v>7</v>
      </c>
      <c r="S201" s="102">
        <f>[19]Main!S12</f>
        <v>3</v>
      </c>
      <c r="T201" s="102">
        <f>[19]Main!T12</f>
        <v>0</v>
      </c>
      <c r="U201" s="102">
        <f>[19]Main!U12</f>
        <v>10</v>
      </c>
    </row>
    <row r="202" spans="1:22">
      <c r="A202" s="59" t="s">
        <v>43</v>
      </c>
      <c r="B202" s="102">
        <f>[19]Main!B13</f>
        <v>3</v>
      </c>
      <c r="C202" s="102">
        <f>[19]Main!C13</f>
        <v>4</v>
      </c>
      <c r="D202" s="102">
        <f>[19]Main!D13</f>
        <v>4</v>
      </c>
      <c r="E202" s="102">
        <f>[19]Main!E13</f>
        <v>0</v>
      </c>
      <c r="F202" s="102">
        <f>[19]Main!F13</f>
        <v>11</v>
      </c>
      <c r="G202" s="102">
        <f>[19]Main!G13</f>
        <v>1</v>
      </c>
      <c r="H202" s="102">
        <f>[19]Main!H13</f>
        <v>2</v>
      </c>
      <c r="I202" s="102">
        <f>[19]Main!I13</f>
        <v>0</v>
      </c>
      <c r="J202" s="102">
        <f>[19]Main!J13</f>
        <v>0</v>
      </c>
      <c r="K202" s="102">
        <f>[19]Main!K13</f>
        <v>3</v>
      </c>
      <c r="L202" s="102">
        <f>[19]Main!L13</f>
        <v>2</v>
      </c>
      <c r="M202" s="102">
        <f>[19]Main!M13</f>
        <v>1</v>
      </c>
      <c r="N202" s="102">
        <f>[19]Main!N13</f>
        <v>3</v>
      </c>
      <c r="O202" s="102">
        <f>[19]Main!O13</f>
        <v>0</v>
      </c>
      <c r="P202" s="102">
        <f>[19]Main!P13</f>
        <v>6</v>
      </c>
      <c r="Q202" s="102">
        <f>[19]Main!Q13</f>
        <v>0</v>
      </c>
      <c r="R202" s="102">
        <f>[19]Main!R13</f>
        <v>1</v>
      </c>
      <c r="S202" s="102">
        <f>[19]Main!S13</f>
        <v>1</v>
      </c>
      <c r="T202" s="102">
        <f>[19]Main!T13</f>
        <v>0</v>
      </c>
      <c r="U202" s="102">
        <f>[19]Main!U13</f>
        <v>2</v>
      </c>
    </row>
    <row r="203" spans="1:22">
      <c r="A203" s="59" t="s">
        <v>44</v>
      </c>
      <c r="B203" s="102">
        <f>[19]Main!B14</f>
        <v>0</v>
      </c>
      <c r="C203" s="102">
        <f>[19]Main!C14</f>
        <v>8</v>
      </c>
      <c r="D203" s="102">
        <f>[19]Main!D14</f>
        <v>2</v>
      </c>
      <c r="E203" s="102">
        <f>[19]Main!E14</f>
        <v>0</v>
      </c>
      <c r="F203" s="102">
        <f>[19]Main!F14</f>
        <v>10</v>
      </c>
      <c r="G203" s="102">
        <f>[19]Main!G14</f>
        <v>0</v>
      </c>
      <c r="H203" s="102">
        <f>[19]Main!H14</f>
        <v>3</v>
      </c>
      <c r="I203" s="102">
        <f>[19]Main!I14</f>
        <v>0</v>
      </c>
      <c r="J203" s="102">
        <f>[19]Main!J14</f>
        <v>0</v>
      </c>
      <c r="K203" s="102">
        <f>[19]Main!K14</f>
        <v>3</v>
      </c>
      <c r="L203" s="102">
        <f>[19]Main!L14</f>
        <v>0</v>
      </c>
      <c r="M203" s="102">
        <f>[19]Main!M14</f>
        <v>3</v>
      </c>
      <c r="N203" s="102">
        <f>[19]Main!N14</f>
        <v>2</v>
      </c>
      <c r="O203" s="102">
        <f>[19]Main!O14</f>
        <v>0</v>
      </c>
      <c r="P203" s="102">
        <f>[19]Main!P14</f>
        <v>5</v>
      </c>
      <c r="Q203" s="102">
        <f>[19]Main!Q14</f>
        <v>0</v>
      </c>
      <c r="R203" s="102">
        <f>[19]Main!R14</f>
        <v>2</v>
      </c>
      <c r="S203" s="102">
        <f>[19]Main!S14</f>
        <v>0</v>
      </c>
      <c r="T203" s="102">
        <f>[19]Main!T14</f>
        <v>0</v>
      </c>
      <c r="U203" s="102">
        <f>[19]Main!U14</f>
        <v>2</v>
      </c>
      <c r="V203" s="58"/>
    </row>
    <row r="204" spans="1:22">
      <c r="A204" s="59" t="s">
        <v>45</v>
      </c>
      <c r="B204" s="102">
        <f>[19]Main!B15</f>
        <v>3</v>
      </c>
      <c r="C204" s="102">
        <f>[19]Main!C15</f>
        <v>12</v>
      </c>
      <c r="D204" s="102">
        <f>[19]Main!D15</f>
        <v>13</v>
      </c>
      <c r="E204" s="102">
        <f>[19]Main!E15</f>
        <v>0</v>
      </c>
      <c r="F204" s="102">
        <f>[19]Main!F15</f>
        <v>28</v>
      </c>
      <c r="G204" s="102">
        <f>[19]Main!G15</f>
        <v>1</v>
      </c>
      <c r="H204" s="102">
        <f>[19]Main!H15</f>
        <v>6</v>
      </c>
      <c r="I204" s="102">
        <f>[19]Main!I15</f>
        <v>1</v>
      </c>
      <c r="J204" s="102">
        <f>[19]Main!J15</f>
        <v>0</v>
      </c>
      <c r="K204" s="102">
        <f>[19]Main!K15</f>
        <v>8</v>
      </c>
      <c r="L204" s="102">
        <f>[19]Main!L15</f>
        <v>2</v>
      </c>
      <c r="M204" s="102">
        <f>[19]Main!M15</f>
        <v>4</v>
      </c>
      <c r="N204" s="102">
        <f>[19]Main!N15</f>
        <v>4</v>
      </c>
      <c r="O204" s="102">
        <f>[19]Main!O15</f>
        <v>0</v>
      </c>
      <c r="P204" s="102">
        <f>[19]Main!P15</f>
        <v>10</v>
      </c>
      <c r="Q204" s="102">
        <f>[19]Main!Q15</f>
        <v>0</v>
      </c>
      <c r="R204" s="102">
        <f>[19]Main!R15</f>
        <v>2</v>
      </c>
      <c r="S204" s="102">
        <f>[19]Main!S15</f>
        <v>8</v>
      </c>
      <c r="T204" s="102">
        <f>[19]Main!T15</f>
        <v>0</v>
      </c>
      <c r="U204" s="102">
        <f>[19]Main!U15</f>
        <v>10</v>
      </c>
      <c r="V204" s="60"/>
    </row>
    <row r="205" spans="1:22">
      <c r="A205" s="59" t="s">
        <v>46</v>
      </c>
      <c r="B205" s="102">
        <f>[19]Main!B16</f>
        <v>3</v>
      </c>
      <c r="C205" s="102">
        <f>[19]Main!C16</f>
        <v>12</v>
      </c>
      <c r="D205" s="102">
        <f>[19]Main!D16</f>
        <v>13</v>
      </c>
      <c r="E205" s="102">
        <f>[19]Main!E16</f>
        <v>1</v>
      </c>
      <c r="F205" s="102">
        <f>[19]Main!F16</f>
        <v>29</v>
      </c>
      <c r="G205" s="102">
        <f>[19]Main!G16</f>
        <v>1</v>
      </c>
      <c r="H205" s="102">
        <f>[19]Main!H16</f>
        <v>6</v>
      </c>
      <c r="I205" s="102">
        <f>[19]Main!I16</f>
        <v>1</v>
      </c>
      <c r="J205" s="102">
        <f>[19]Main!J16</f>
        <v>0</v>
      </c>
      <c r="K205" s="102">
        <f>[19]Main!K16</f>
        <v>8</v>
      </c>
      <c r="L205" s="102">
        <f>[19]Main!L16</f>
        <v>2</v>
      </c>
      <c r="M205" s="102">
        <f>[19]Main!M16</f>
        <v>4</v>
      </c>
      <c r="N205" s="102">
        <f>[19]Main!N16</f>
        <v>4</v>
      </c>
      <c r="O205" s="102">
        <f>[19]Main!O16</f>
        <v>1</v>
      </c>
      <c r="P205" s="102">
        <f>[19]Main!P16</f>
        <v>11</v>
      </c>
      <c r="Q205" s="102">
        <f>[19]Main!Q16</f>
        <v>0</v>
      </c>
      <c r="R205" s="102">
        <f>[19]Main!R16</f>
        <v>2</v>
      </c>
      <c r="S205" s="102">
        <f>[19]Main!S16</f>
        <v>8</v>
      </c>
      <c r="T205" s="102">
        <f>[19]Main!T16</f>
        <v>0</v>
      </c>
      <c r="U205" s="102">
        <f>[19]Main!U16</f>
        <v>10</v>
      </c>
      <c r="V205" s="60"/>
    </row>
    <row r="206" spans="1:22">
      <c r="A206" s="59" t="s">
        <v>47</v>
      </c>
      <c r="B206" s="102">
        <f>[19]Main!B17</f>
        <v>7</v>
      </c>
      <c r="C206" s="102">
        <f>[19]Main!C17</f>
        <v>12</v>
      </c>
      <c r="D206" s="102">
        <f>[19]Main!D17</f>
        <v>9</v>
      </c>
      <c r="E206" s="102">
        <f>[19]Main!E17</f>
        <v>0</v>
      </c>
      <c r="F206" s="102">
        <f>[19]Main!F17</f>
        <v>28</v>
      </c>
      <c r="G206" s="102">
        <f>[19]Main!G17</f>
        <v>3</v>
      </c>
      <c r="H206" s="102">
        <f>[19]Main!H17</f>
        <v>5</v>
      </c>
      <c r="I206" s="102">
        <f>[19]Main!I17</f>
        <v>0</v>
      </c>
      <c r="J206" s="102">
        <f>[19]Main!J17</f>
        <v>0</v>
      </c>
      <c r="K206" s="102">
        <f>[19]Main!K17</f>
        <v>8</v>
      </c>
      <c r="L206" s="102">
        <f>[19]Main!L17</f>
        <v>4</v>
      </c>
      <c r="M206" s="102">
        <f>[19]Main!M17</f>
        <v>4</v>
      </c>
      <c r="N206" s="102">
        <f>[19]Main!N17</f>
        <v>2</v>
      </c>
      <c r="O206" s="102">
        <f>[19]Main!O17</f>
        <v>0</v>
      </c>
      <c r="P206" s="102">
        <f>[19]Main!P17</f>
        <v>10</v>
      </c>
      <c r="Q206" s="102">
        <f>[19]Main!Q17</f>
        <v>0</v>
      </c>
      <c r="R206" s="102">
        <f>[19]Main!R17</f>
        <v>3</v>
      </c>
      <c r="S206" s="102">
        <f>[19]Main!S17</f>
        <v>7</v>
      </c>
      <c r="T206" s="102">
        <f>[19]Main!T17</f>
        <v>0</v>
      </c>
      <c r="U206" s="102">
        <f>[19]Main!U17</f>
        <v>10</v>
      </c>
      <c r="V206" s="60"/>
    </row>
    <row r="207" spans="1:22">
      <c r="A207" s="59" t="s">
        <v>48</v>
      </c>
      <c r="B207" s="102">
        <f>[19]Main!B18</f>
        <v>5</v>
      </c>
      <c r="C207" s="102">
        <f>[19]Main!C18</f>
        <v>16</v>
      </c>
      <c r="D207" s="102">
        <f>[19]Main!D18</f>
        <v>7</v>
      </c>
      <c r="E207" s="102">
        <f>[19]Main!E18</f>
        <v>0</v>
      </c>
      <c r="F207" s="102">
        <f>[19]Main!F18</f>
        <v>28</v>
      </c>
      <c r="G207" s="102">
        <f>[19]Main!G18</f>
        <v>2</v>
      </c>
      <c r="H207" s="102">
        <f>[19]Main!H18</f>
        <v>5</v>
      </c>
      <c r="I207" s="102">
        <f>[19]Main!I18</f>
        <v>1</v>
      </c>
      <c r="J207" s="102">
        <f>[19]Main!J18</f>
        <v>0</v>
      </c>
      <c r="K207" s="102">
        <f>[19]Main!K18</f>
        <v>8</v>
      </c>
      <c r="L207" s="102">
        <f>[19]Main!L18</f>
        <v>2</v>
      </c>
      <c r="M207" s="102">
        <f>[19]Main!M18</f>
        <v>6</v>
      </c>
      <c r="N207" s="102">
        <f>[19]Main!N18</f>
        <v>2</v>
      </c>
      <c r="O207" s="102">
        <f>[19]Main!O18</f>
        <v>0</v>
      </c>
      <c r="P207" s="102">
        <f>[19]Main!P18</f>
        <v>10</v>
      </c>
      <c r="Q207" s="102">
        <f>[19]Main!Q18</f>
        <v>1</v>
      </c>
      <c r="R207" s="102">
        <f>[19]Main!R18</f>
        <v>5</v>
      </c>
      <c r="S207" s="102">
        <f>[19]Main!S18</f>
        <v>4</v>
      </c>
      <c r="T207" s="102">
        <f>[19]Main!T18</f>
        <v>0</v>
      </c>
      <c r="U207" s="102">
        <f>[19]Main!U18</f>
        <v>10</v>
      </c>
      <c r="V207" s="60"/>
    </row>
    <row r="208" spans="1:22">
      <c r="A208" s="59" t="s">
        <v>49</v>
      </c>
      <c r="B208" s="102">
        <f>[19]Main!B19</f>
        <v>5</v>
      </c>
      <c r="C208" s="102">
        <f>[19]Main!C19</f>
        <v>17</v>
      </c>
      <c r="D208" s="102">
        <f>[19]Main!D19</f>
        <v>6</v>
      </c>
      <c r="E208" s="102">
        <f>[19]Main!E19</f>
        <v>0</v>
      </c>
      <c r="F208" s="102">
        <f>[19]Main!F19</f>
        <v>28</v>
      </c>
      <c r="G208" s="102">
        <f>[19]Main!G19</f>
        <v>1</v>
      </c>
      <c r="H208" s="102">
        <f>[19]Main!H19</f>
        <v>6</v>
      </c>
      <c r="I208" s="102">
        <f>[19]Main!I19</f>
        <v>1</v>
      </c>
      <c r="J208" s="102">
        <f>[19]Main!J19</f>
        <v>0</v>
      </c>
      <c r="K208" s="102">
        <f>[19]Main!K19</f>
        <v>8</v>
      </c>
      <c r="L208" s="102">
        <f>[19]Main!L19</f>
        <v>2</v>
      </c>
      <c r="M208" s="102">
        <f>[19]Main!M19</f>
        <v>7</v>
      </c>
      <c r="N208" s="102">
        <f>[19]Main!N19</f>
        <v>1</v>
      </c>
      <c r="O208" s="102">
        <f>[19]Main!O19</f>
        <v>0</v>
      </c>
      <c r="P208" s="102">
        <f>[19]Main!P19</f>
        <v>10</v>
      </c>
      <c r="Q208" s="102">
        <f>[19]Main!Q19</f>
        <v>2</v>
      </c>
      <c r="R208" s="102">
        <f>[19]Main!R19</f>
        <v>4</v>
      </c>
      <c r="S208" s="102">
        <f>[19]Main!S19</f>
        <v>4</v>
      </c>
      <c r="T208" s="102">
        <f>[19]Main!T19</f>
        <v>0</v>
      </c>
      <c r="U208" s="102">
        <f>[19]Main!U19</f>
        <v>10</v>
      </c>
      <c r="V208" s="60"/>
    </row>
    <row r="209" spans="1:22">
      <c r="A209" s="59" t="s">
        <v>50</v>
      </c>
      <c r="B209" s="102">
        <f>[19]Main!B20</f>
        <v>3</v>
      </c>
      <c r="C209" s="102">
        <f>[19]Main!C20</f>
        <v>12</v>
      </c>
      <c r="D209" s="102">
        <f>[19]Main!D20</f>
        <v>12</v>
      </c>
      <c r="E209" s="102">
        <f>[19]Main!E20</f>
        <v>2</v>
      </c>
      <c r="F209" s="102">
        <f>[19]Main!F20</f>
        <v>29</v>
      </c>
      <c r="G209" s="102">
        <f>[19]Main!G20</f>
        <v>1</v>
      </c>
      <c r="H209" s="102">
        <f>[19]Main!H20</f>
        <v>6</v>
      </c>
      <c r="I209" s="102">
        <f>[19]Main!I20</f>
        <v>1</v>
      </c>
      <c r="J209" s="102">
        <f>[19]Main!J20</f>
        <v>0</v>
      </c>
      <c r="K209" s="102">
        <f>[19]Main!K20</f>
        <v>8</v>
      </c>
      <c r="L209" s="102">
        <f>[19]Main!L20</f>
        <v>2</v>
      </c>
      <c r="M209" s="102">
        <f>[19]Main!M20</f>
        <v>4</v>
      </c>
      <c r="N209" s="102">
        <f>[19]Main!N20</f>
        <v>3</v>
      </c>
      <c r="O209" s="102">
        <f>[19]Main!O20</f>
        <v>2</v>
      </c>
      <c r="P209" s="102">
        <f>[19]Main!P20</f>
        <v>11</v>
      </c>
      <c r="Q209" s="102">
        <f>[19]Main!Q20</f>
        <v>0</v>
      </c>
      <c r="R209" s="102">
        <f>[19]Main!R20</f>
        <v>2</v>
      </c>
      <c r="S209" s="102">
        <f>[19]Main!S20</f>
        <v>8</v>
      </c>
      <c r="T209" s="102">
        <f>[19]Main!T20</f>
        <v>0</v>
      </c>
      <c r="U209" s="102">
        <f>[19]Main!U20</f>
        <v>10</v>
      </c>
      <c r="V209" s="60"/>
    </row>
    <row r="210" spans="1:22">
      <c r="A210" s="59" t="s">
        <v>51</v>
      </c>
      <c r="B210" s="102">
        <f>[19]Main!B21</f>
        <v>5</v>
      </c>
      <c r="C210" s="102">
        <f>[19]Main!C21</f>
        <v>13</v>
      </c>
      <c r="D210" s="102">
        <f>[19]Main!D21</f>
        <v>9</v>
      </c>
      <c r="E210" s="102">
        <f>[19]Main!E21</f>
        <v>1</v>
      </c>
      <c r="F210" s="102">
        <f>[19]Main!F21</f>
        <v>28</v>
      </c>
      <c r="G210" s="102">
        <f>[19]Main!G21</f>
        <v>2</v>
      </c>
      <c r="H210" s="102">
        <f>[19]Main!H21</f>
        <v>5</v>
      </c>
      <c r="I210" s="102">
        <f>[19]Main!I21</f>
        <v>1</v>
      </c>
      <c r="J210" s="102">
        <f>[19]Main!J21</f>
        <v>0</v>
      </c>
      <c r="K210" s="102">
        <f>[19]Main!K21</f>
        <v>8</v>
      </c>
      <c r="L210" s="102">
        <f>[19]Main!L21</f>
        <v>3</v>
      </c>
      <c r="M210" s="102">
        <f>[19]Main!M21</f>
        <v>4</v>
      </c>
      <c r="N210" s="102">
        <f>[19]Main!N21</f>
        <v>2</v>
      </c>
      <c r="O210" s="102">
        <f>[19]Main!O21</f>
        <v>1</v>
      </c>
      <c r="P210" s="102">
        <f>[19]Main!P21</f>
        <v>10</v>
      </c>
      <c r="Q210" s="102">
        <f>[19]Main!Q21</f>
        <v>0</v>
      </c>
      <c r="R210" s="102">
        <f>[19]Main!R21</f>
        <v>4</v>
      </c>
      <c r="S210" s="102">
        <f>[19]Main!S21</f>
        <v>6</v>
      </c>
      <c r="T210" s="102">
        <f>[19]Main!T21</f>
        <v>0</v>
      </c>
      <c r="U210" s="102">
        <f>[19]Main!U21</f>
        <v>10</v>
      </c>
      <c r="V210" s="60"/>
    </row>
    <row r="211" spans="1:22">
      <c r="A211" s="59" t="s">
        <v>52</v>
      </c>
      <c r="B211" s="102">
        <f>[19]Main!B22</f>
        <v>1</v>
      </c>
      <c r="C211" s="102">
        <f>[19]Main!C22</f>
        <v>4</v>
      </c>
      <c r="D211" s="102">
        <f>[19]Main!D22</f>
        <v>3</v>
      </c>
      <c r="E211" s="102">
        <f>[19]Main!E22</f>
        <v>0</v>
      </c>
      <c r="F211" s="102">
        <f>[19]Main!F22</f>
        <v>8</v>
      </c>
      <c r="G211" s="102">
        <f>[19]Main!G22</f>
        <v>1</v>
      </c>
      <c r="H211" s="102">
        <f>[19]Main!H22</f>
        <v>2</v>
      </c>
      <c r="I211" s="102">
        <f>[19]Main!I22</f>
        <v>1</v>
      </c>
      <c r="J211" s="102">
        <f>[19]Main!J22</f>
        <v>0</v>
      </c>
      <c r="K211" s="102">
        <f>[19]Main!K22</f>
        <v>4</v>
      </c>
      <c r="L211" s="102">
        <f>[19]Main!L22</f>
        <v>0</v>
      </c>
      <c r="M211" s="102">
        <f>[19]Main!M22</f>
        <v>0</v>
      </c>
      <c r="N211" s="102">
        <f>[19]Main!N22</f>
        <v>1</v>
      </c>
      <c r="O211" s="102">
        <f>[19]Main!O22</f>
        <v>0</v>
      </c>
      <c r="P211" s="102">
        <f>[19]Main!P22</f>
        <v>1</v>
      </c>
      <c r="Q211" s="102">
        <f>[19]Main!Q22</f>
        <v>0</v>
      </c>
      <c r="R211" s="102">
        <f>[19]Main!R22</f>
        <v>2</v>
      </c>
      <c r="S211" s="102">
        <f>[19]Main!S22</f>
        <v>1</v>
      </c>
      <c r="T211" s="102">
        <f>[19]Main!T22</f>
        <v>0</v>
      </c>
      <c r="U211" s="102">
        <f>[19]Main!U22</f>
        <v>3</v>
      </c>
      <c r="V211" s="60"/>
    </row>
    <row r="212" spans="1:22">
      <c r="A212" s="59" t="s">
        <v>53</v>
      </c>
      <c r="B212" s="102">
        <f>[19]Main!B23</f>
        <v>4</v>
      </c>
      <c r="C212" s="102">
        <f>[19]Main!C23</f>
        <v>13</v>
      </c>
      <c r="D212" s="102">
        <f>[19]Main!D23</f>
        <v>11</v>
      </c>
      <c r="E212" s="102">
        <f>[19]Main!E23</f>
        <v>0</v>
      </c>
      <c r="F212" s="102">
        <f>[19]Main!F23</f>
        <v>28</v>
      </c>
      <c r="G212" s="102">
        <f>[19]Main!G23</f>
        <v>2</v>
      </c>
      <c r="H212" s="102">
        <f>[19]Main!H23</f>
        <v>3</v>
      </c>
      <c r="I212" s="102">
        <f>[19]Main!I23</f>
        <v>3</v>
      </c>
      <c r="J212" s="102">
        <f>[19]Main!J23</f>
        <v>0</v>
      </c>
      <c r="K212" s="102">
        <f>[19]Main!K23</f>
        <v>8</v>
      </c>
      <c r="L212" s="102">
        <f>[19]Main!L23</f>
        <v>2</v>
      </c>
      <c r="M212" s="102">
        <f>[19]Main!M23</f>
        <v>5</v>
      </c>
      <c r="N212" s="102">
        <f>[19]Main!N23</f>
        <v>3</v>
      </c>
      <c r="O212" s="102">
        <f>[19]Main!O23</f>
        <v>0</v>
      </c>
      <c r="P212" s="102">
        <f>[19]Main!P23</f>
        <v>10</v>
      </c>
      <c r="Q212" s="102">
        <f>[19]Main!Q23</f>
        <v>0</v>
      </c>
      <c r="R212" s="102">
        <f>[19]Main!R23</f>
        <v>5</v>
      </c>
      <c r="S212" s="102">
        <f>[19]Main!S23</f>
        <v>5</v>
      </c>
      <c r="T212" s="102">
        <f>[19]Main!T23</f>
        <v>0</v>
      </c>
      <c r="U212" s="102">
        <f>[19]Main!U23</f>
        <v>10</v>
      </c>
      <c r="V212" s="60"/>
    </row>
    <row r="213" spans="1:22">
      <c r="A213" s="59" t="s">
        <v>54</v>
      </c>
      <c r="B213" s="102">
        <f>[19]Main!B24</f>
        <v>0</v>
      </c>
      <c r="C213" s="102">
        <f>[19]Main!C24</f>
        <v>13</v>
      </c>
      <c r="D213" s="102">
        <f>[19]Main!D24</f>
        <v>15</v>
      </c>
      <c r="E213" s="102">
        <f>[19]Main!E24</f>
        <v>0</v>
      </c>
      <c r="F213" s="102">
        <f>[19]Main!F24</f>
        <v>28</v>
      </c>
      <c r="G213" s="102">
        <f>[19]Main!G24</f>
        <v>0</v>
      </c>
      <c r="H213" s="102">
        <f>[19]Main!H24</f>
        <v>3</v>
      </c>
      <c r="I213" s="102">
        <f>[19]Main!I24</f>
        <v>5</v>
      </c>
      <c r="J213" s="102">
        <f>[19]Main!J24</f>
        <v>0</v>
      </c>
      <c r="K213" s="102">
        <f>[19]Main!K24</f>
        <v>8</v>
      </c>
      <c r="L213" s="102">
        <f>[19]Main!L24</f>
        <v>0</v>
      </c>
      <c r="M213" s="102">
        <f>[19]Main!M24</f>
        <v>8</v>
      </c>
      <c r="N213" s="102">
        <f>[19]Main!N24</f>
        <v>2</v>
      </c>
      <c r="O213" s="102">
        <f>[19]Main!O24</f>
        <v>0</v>
      </c>
      <c r="P213" s="102">
        <f>[19]Main!P24</f>
        <v>10</v>
      </c>
      <c r="Q213" s="102">
        <f>[19]Main!Q24</f>
        <v>0</v>
      </c>
      <c r="R213" s="102">
        <f>[19]Main!R24</f>
        <v>2</v>
      </c>
      <c r="S213" s="102">
        <f>[19]Main!S24</f>
        <v>8</v>
      </c>
      <c r="T213" s="102">
        <f>[19]Main!T24</f>
        <v>0</v>
      </c>
      <c r="U213" s="102">
        <f>[19]Main!U24</f>
        <v>10</v>
      </c>
    </row>
    <row r="214" spans="1:22">
      <c r="A214" s="59" t="s">
        <v>55</v>
      </c>
      <c r="B214" s="102">
        <f>[19]Main!B25</f>
        <v>3</v>
      </c>
      <c r="C214" s="102">
        <f>[19]Main!C25</f>
        <v>13</v>
      </c>
      <c r="D214" s="102">
        <f>[19]Main!D25</f>
        <v>12</v>
      </c>
      <c r="E214" s="102">
        <f>[19]Main!E25</f>
        <v>0</v>
      </c>
      <c r="F214" s="102">
        <f>[19]Main!F25</f>
        <v>28</v>
      </c>
      <c r="G214" s="102">
        <f>[19]Main!G25</f>
        <v>2</v>
      </c>
      <c r="H214" s="102">
        <f>[19]Main!H25</f>
        <v>3</v>
      </c>
      <c r="I214" s="102">
        <f>[19]Main!I25</f>
        <v>3</v>
      </c>
      <c r="J214" s="102">
        <f>[19]Main!J25</f>
        <v>0</v>
      </c>
      <c r="K214" s="102">
        <f>[19]Main!K25</f>
        <v>8</v>
      </c>
      <c r="L214" s="102">
        <f>[19]Main!L25</f>
        <v>1</v>
      </c>
      <c r="M214" s="102">
        <f>[19]Main!M25</f>
        <v>4</v>
      </c>
      <c r="N214" s="102">
        <f>[19]Main!N25</f>
        <v>5</v>
      </c>
      <c r="O214" s="102">
        <f>[19]Main!O25</f>
        <v>0</v>
      </c>
      <c r="P214" s="102">
        <f>[19]Main!P25</f>
        <v>10</v>
      </c>
      <c r="Q214" s="102">
        <f>[19]Main!Q25</f>
        <v>0</v>
      </c>
      <c r="R214" s="102">
        <f>[19]Main!R25</f>
        <v>6</v>
      </c>
      <c r="S214" s="102">
        <f>[19]Main!S25</f>
        <v>4</v>
      </c>
      <c r="T214" s="102">
        <f>[19]Main!T25</f>
        <v>0</v>
      </c>
      <c r="U214" s="102">
        <f>[19]Main!U25</f>
        <v>10</v>
      </c>
    </row>
    <row r="215" spans="1:22">
      <c r="A215" s="59" t="s">
        <v>56</v>
      </c>
      <c r="B215" s="102">
        <f>[19]Main!B26</f>
        <v>3</v>
      </c>
      <c r="C215" s="102">
        <f>[19]Main!C26</f>
        <v>4</v>
      </c>
      <c r="D215" s="102">
        <f>[19]Main!D26</f>
        <v>20</v>
      </c>
      <c r="E215" s="102">
        <f>[19]Main!E26</f>
        <v>1</v>
      </c>
      <c r="F215" s="102">
        <f>[19]Main!F26</f>
        <v>28</v>
      </c>
      <c r="G215" s="102">
        <f>[19]Main!G26</f>
        <v>1</v>
      </c>
      <c r="H215" s="102">
        <f>[19]Main!H26</f>
        <v>0</v>
      </c>
      <c r="I215" s="102">
        <f>[19]Main!I26</f>
        <v>7</v>
      </c>
      <c r="J215" s="102">
        <f>[19]Main!J26</f>
        <v>0</v>
      </c>
      <c r="K215" s="102">
        <f>[19]Main!K26</f>
        <v>8</v>
      </c>
      <c r="L215" s="102">
        <f>[19]Main!L26</f>
        <v>2</v>
      </c>
      <c r="M215" s="102">
        <f>[19]Main!M26</f>
        <v>3</v>
      </c>
      <c r="N215" s="102">
        <f>[19]Main!N26</f>
        <v>4</v>
      </c>
      <c r="O215" s="102">
        <f>[19]Main!O26</f>
        <v>1</v>
      </c>
      <c r="P215" s="102">
        <f>[19]Main!P26</f>
        <v>10</v>
      </c>
      <c r="Q215" s="102">
        <f>[19]Main!Q26</f>
        <v>0</v>
      </c>
      <c r="R215" s="102">
        <f>[19]Main!R26</f>
        <v>1</v>
      </c>
      <c r="S215" s="102">
        <f>[19]Main!S26</f>
        <v>9</v>
      </c>
      <c r="T215" s="102">
        <f>[19]Main!T26</f>
        <v>0</v>
      </c>
      <c r="U215" s="102">
        <f>[19]Main!U26</f>
        <v>10</v>
      </c>
    </row>
    <row r="216" spans="1:22">
      <c r="A216" s="59" t="s">
        <v>57</v>
      </c>
      <c r="B216" s="102">
        <f>[19]Main!B27</f>
        <v>5</v>
      </c>
      <c r="C216" s="102">
        <f>[19]Main!C27</f>
        <v>14</v>
      </c>
      <c r="D216" s="102">
        <f>[19]Main!D27</f>
        <v>8</v>
      </c>
      <c r="E216" s="102">
        <f>[19]Main!E27</f>
        <v>1</v>
      </c>
      <c r="F216" s="102">
        <f>[19]Main!F27</f>
        <v>28</v>
      </c>
      <c r="G216" s="102">
        <f>[19]Main!G27</f>
        <v>2</v>
      </c>
      <c r="H216" s="102">
        <f>[19]Main!H27</f>
        <v>5</v>
      </c>
      <c r="I216" s="102">
        <f>[19]Main!I27</f>
        <v>1</v>
      </c>
      <c r="J216" s="102">
        <f>[19]Main!J27</f>
        <v>0</v>
      </c>
      <c r="K216" s="102">
        <f>[19]Main!K27</f>
        <v>8</v>
      </c>
      <c r="L216" s="102">
        <f>[19]Main!L27</f>
        <v>3</v>
      </c>
      <c r="M216" s="102">
        <f>[19]Main!M27</f>
        <v>3</v>
      </c>
      <c r="N216" s="102">
        <f>[19]Main!N27</f>
        <v>3</v>
      </c>
      <c r="O216" s="102">
        <f>[19]Main!O27</f>
        <v>1</v>
      </c>
      <c r="P216" s="102">
        <f>[19]Main!P27</f>
        <v>10</v>
      </c>
      <c r="Q216" s="102">
        <f>[19]Main!Q27</f>
        <v>0</v>
      </c>
      <c r="R216" s="102">
        <f>[19]Main!R27</f>
        <v>6</v>
      </c>
      <c r="S216" s="102">
        <f>[19]Main!S27</f>
        <v>4</v>
      </c>
      <c r="T216" s="102">
        <f>[19]Main!T27</f>
        <v>0</v>
      </c>
      <c r="U216" s="102">
        <f>[19]Main!U27</f>
        <v>10</v>
      </c>
    </row>
    <row r="218" spans="1:22">
      <c r="A218" s="59" t="s">
        <v>169</v>
      </c>
      <c r="B218" s="59" t="s">
        <v>73</v>
      </c>
      <c r="G218" s="59" t="s">
        <v>69</v>
      </c>
      <c r="L218" s="59" t="s">
        <v>70</v>
      </c>
      <c r="Q218" s="59" t="s">
        <v>71</v>
      </c>
    </row>
    <row r="219" spans="1:22">
      <c r="B219" s="59" t="s">
        <v>3</v>
      </c>
      <c r="C219" s="59" t="s">
        <v>4</v>
      </c>
      <c r="D219" s="59" t="s">
        <v>5</v>
      </c>
      <c r="E219" s="59" t="s">
        <v>6</v>
      </c>
      <c r="F219" s="59" t="s">
        <v>7</v>
      </c>
      <c r="G219" s="59" t="s">
        <v>3</v>
      </c>
      <c r="H219" s="59" t="s">
        <v>4</v>
      </c>
      <c r="I219" s="59" t="s">
        <v>5</v>
      </c>
      <c r="J219" s="59" t="s">
        <v>6</v>
      </c>
      <c r="K219" s="59" t="s">
        <v>7</v>
      </c>
      <c r="L219" s="59" t="s">
        <v>3</v>
      </c>
      <c r="M219" s="59" t="s">
        <v>4</v>
      </c>
      <c r="N219" s="59" t="s">
        <v>5</v>
      </c>
      <c r="O219" s="59" t="s">
        <v>6</v>
      </c>
      <c r="P219" s="59" t="s">
        <v>7</v>
      </c>
      <c r="Q219" s="59" t="s">
        <v>3</v>
      </c>
      <c r="R219" s="59" t="s">
        <v>4</v>
      </c>
      <c r="S219" s="59" t="s">
        <v>5</v>
      </c>
      <c r="T219" s="59" t="s">
        <v>6</v>
      </c>
      <c r="U219" s="59" t="s">
        <v>7</v>
      </c>
    </row>
    <row r="220" spans="1:22">
      <c r="A220" s="59" t="s">
        <v>2</v>
      </c>
      <c r="B220" s="102">
        <f>[20]Main!B5</f>
        <v>0</v>
      </c>
      <c r="C220" s="102">
        <f>[20]Main!C5</f>
        <v>10</v>
      </c>
      <c r="D220" s="102">
        <f>[20]Main!D5</f>
        <v>6</v>
      </c>
      <c r="E220" s="102">
        <f>[20]Main!E5</f>
        <v>1</v>
      </c>
      <c r="F220" s="102">
        <f>[20]Main!F5</f>
        <v>17</v>
      </c>
      <c r="G220" s="102">
        <f>[20]Main!G5</f>
        <v>0</v>
      </c>
      <c r="H220" s="102">
        <f>[20]Main!H5</f>
        <v>2</v>
      </c>
      <c r="I220" s="102">
        <f>[20]Main!I5</f>
        <v>1</v>
      </c>
      <c r="J220" s="102">
        <f>[20]Main!J5</f>
        <v>1</v>
      </c>
      <c r="K220" s="102">
        <f>[20]Main!K5</f>
        <v>4</v>
      </c>
      <c r="L220" s="102">
        <f>[20]Main!L5</f>
        <v>0</v>
      </c>
      <c r="M220" s="102">
        <f>[20]Main!M5</f>
        <v>5</v>
      </c>
      <c r="N220" s="102">
        <f>[20]Main!N5</f>
        <v>4</v>
      </c>
      <c r="O220" s="102">
        <f>[20]Main!O5</f>
        <v>0</v>
      </c>
      <c r="P220" s="102">
        <f>[20]Main!P5</f>
        <v>9</v>
      </c>
      <c r="Q220" s="102">
        <f>[20]Main!Q5</f>
        <v>0</v>
      </c>
      <c r="R220" s="102">
        <f>[20]Main!R5</f>
        <v>3</v>
      </c>
      <c r="S220" s="102">
        <f>[20]Main!S5</f>
        <v>1</v>
      </c>
      <c r="T220" s="102">
        <f>[20]Main!T5</f>
        <v>0</v>
      </c>
      <c r="U220" s="102">
        <f>[20]Main!U5</f>
        <v>4</v>
      </c>
    </row>
    <row r="221" spans="1:22">
      <c r="A221" s="59" t="s">
        <v>150</v>
      </c>
      <c r="B221" s="102">
        <f>[20]Main!B6</f>
        <v>0</v>
      </c>
      <c r="C221" s="102">
        <f>[20]Main!C6</f>
        <v>10</v>
      </c>
      <c r="D221" s="102">
        <f>[20]Main!D6</f>
        <v>4</v>
      </c>
      <c r="E221" s="102">
        <f>[20]Main!E6</f>
        <v>2</v>
      </c>
      <c r="F221" s="102">
        <f>[20]Main!F6</f>
        <v>16</v>
      </c>
      <c r="G221" s="102">
        <f>[20]Main!G6</f>
        <v>0</v>
      </c>
      <c r="H221" s="102">
        <f>[20]Main!H6</f>
        <v>2</v>
      </c>
      <c r="I221" s="102">
        <f>[20]Main!I6</f>
        <v>1</v>
      </c>
      <c r="J221" s="102">
        <f>[20]Main!J6</f>
        <v>1</v>
      </c>
      <c r="K221" s="102">
        <f>[20]Main!K6</f>
        <v>4</v>
      </c>
      <c r="L221" s="102">
        <f>[20]Main!L6</f>
        <v>0</v>
      </c>
      <c r="M221" s="102">
        <f>[20]Main!M6</f>
        <v>5</v>
      </c>
      <c r="N221" s="102">
        <f>[20]Main!N6</f>
        <v>2</v>
      </c>
      <c r="O221" s="102">
        <f>[20]Main!O6</f>
        <v>1</v>
      </c>
      <c r="P221" s="102">
        <f>[20]Main!P6</f>
        <v>8</v>
      </c>
      <c r="Q221" s="102">
        <f>[20]Main!Q6</f>
        <v>0</v>
      </c>
      <c r="R221" s="102">
        <f>[20]Main!R6</f>
        <v>3</v>
      </c>
      <c r="S221" s="102">
        <f>[20]Main!S6</f>
        <v>1</v>
      </c>
      <c r="T221" s="102">
        <f>[20]Main!T6</f>
        <v>0</v>
      </c>
      <c r="U221" s="102">
        <f>[20]Main!U6</f>
        <v>4</v>
      </c>
    </row>
    <row r="222" spans="1:22">
      <c r="A222" s="59" t="s">
        <v>37</v>
      </c>
      <c r="B222" s="102">
        <f>[20]Main!B7</f>
        <v>0</v>
      </c>
      <c r="C222" s="102">
        <f>[20]Main!C7</f>
        <v>11</v>
      </c>
      <c r="D222" s="102">
        <f>[20]Main!D7</f>
        <v>5</v>
      </c>
      <c r="E222" s="102">
        <f>[20]Main!E7</f>
        <v>1</v>
      </c>
      <c r="F222" s="102">
        <f>[20]Main!F7</f>
        <v>17</v>
      </c>
      <c r="G222" s="102">
        <f>[20]Main!G7</f>
        <v>0</v>
      </c>
      <c r="H222" s="102">
        <f>[20]Main!H7</f>
        <v>3</v>
      </c>
      <c r="I222" s="102">
        <f>[20]Main!I7</f>
        <v>0</v>
      </c>
      <c r="J222" s="102">
        <f>[20]Main!J7</f>
        <v>1</v>
      </c>
      <c r="K222" s="102">
        <f>[20]Main!K7</f>
        <v>4</v>
      </c>
      <c r="L222" s="102">
        <f>[20]Main!L7</f>
        <v>0</v>
      </c>
      <c r="M222" s="102">
        <f>[20]Main!M7</f>
        <v>5</v>
      </c>
      <c r="N222" s="102">
        <f>[20]Main!N7</f>
        <v>4</v>
      </c>
      <c r="O222" s="102">
        <f>[20]Main!O7</f>
        <v>0</v>
      </c>
      <c r="P222" s="102">
        <f>[20]Main!P7</f>
        <v>9</v>
      </c>
      <c r="Q222" s="102">
        <f>[20]Main!Q7</f>
        <v>0</v>
      </c>
      <c r="R222" s="102">
        <f>[20]Main!R7</f>
        <v>3</v>
      </c>
      <c r="S222" s="102">
        <f>[20]Main!S7</f>
        <v>1</v>
      </c>
      <c r="T222" s="102">
        <f>[20]Main!T7</f>
        <v>0</v>
      </c>
      <c r="U222" s="102">
        <f>[20]Main!U7</f>
        <v>4</v>
      </c>
    </row>
    <row r="223" spans="1:22">
      <c r="A223" s="59" t="s">
        <v>38</v>
      </c>
      <c r="B223" s="102">
        <f>[20]Main!B8</f>
        <v>0</v>
      </c>
      <c r="C223" s="102">
        <f>[20]Main!C8</f>
        <v>11</v>
      </c>
      <c r="D223" s="102">
        <f>[20]Main!D8</f>
        <v>4</v>
      </c>
      <c r="E223" s="102">
        <f>[20]Main!E8</f>
        <v>1</v>
      </c>
      <c r="F223" s="102">
        <f>[20]Main!F8</f>
        <v>16</v>
      </c>
      <c r="G223" s="102">
        <f>[20]Main!G8</f>
        <v>0</v>
      </c>
      <c r="H223" s="102">
        <f>[20]Main!H8</f>
        <v>3</v>
      </c>
      <c r="I223" s="102">
        <f>[20]Main!I8</f>
        <v>0</v>
      </c>
      <c r="J223" s="102">
        <f>[20]Main!J8</f>
        <v>1</v>
      </c>
      <c r="K223" s="102">
        <f>[20]Main!K8</f>
        <v>4</v>
      </c>
      <c r="L223" s="102">
        <f>[20]Main!L8</f>
        <v>0</v>
      </c>
      <c r="M223" s="102">
        <f>[20]Main!M8</f>
        <v>5</v>
      </c>
      <c r="N223" s="102">
        <f>[20]Main!N8</f>
        <v>3</v>
      </c>
      <c r="O223" s="102">
        <f>[20]Main!O8</f>
        <v>0</v>
      </c>
      <c r="P223" s="102">
        <f>[20]Main!P8</f>
        <v>8</v>
      </c>
      <c r="Q223" s="102">
        <f>[20]Main!Q8</f>
        <v>0</v>
      </c>
      <c r="R223" s="102">
        <f>[20]Main!R8</f>
        <v>3</v>
      </c>
      <c r="S223" s="102">
        <f>[20]Main!S8</f>
        <v>1</v>
      </c>
      <c r="T223" s="102">
        <f>[20]Main!T8</f>
        <v>0</v>
      </c>
      <c r="U223" s="102">
        <f>[20]Main!U8</f>
        <v>4</v>
      </c>
    </row>
    <row r="224" spans="1:22" ht="12.75" customHeight="1">
      <c r="A224" s="59" t="s">
        <v>39</v>
      </c>
      <c r="B224" s="102">
        <f>[20]Main!B9</f>
        <v>0</v>
      </c>
      <c r="C224" s="102">
        <f>[20]Main!C9</f>
        <v>7</v>
      </c>
      <c r="D224" s="102">
        <f>[20]Main!D9</f>
        <v>8</v>
      </c>
      <c r="E224" s="102">
        <f>[20]Main!E9</f>
        <v>1</v>
      </c>
      <c r="F224" s="102">
        <f>[20]Main!F9</f>
        <v>16</v>
      </c>
      <c r="G224" s="102">
        <f>[20]Main!G9</f>
        <v>0</v>
      </c>
      <c r="H224" s="102">
        <f>[20]Main!H9</f>
        <v>1</v>
      </c>
      <c r="I224" s="102">
        <f>[20]Main!I9</f>
        <v>2</v>
      </c>
      <c r="J224" s="102">
        <f>[20]Main!J9</f>
        <v>1</v>
      </c>
      <c r="K224" s="102">
        <f>[20]Main!K9</f>
        <v>4</v>
      </c>
      <c r="L224" s="102">
        <f>[20]Main!L9</f>
        <v>0</v>
      </c>
      <c r="M224" s="102">
        <f>[20]Main!M9</f>
        <v>4</v>
      </c>
      <c r="N224" s="102">
        <f>[20]Main!N9</f>
        <v>4</v>
      </c>
      <c r="O224" s="102">
        <f>[20]Main!O9</f>
        <v>0</v>
      </c>
      <c r="P224" s="102">
        <f>[20]Main!P9</f>
        <v>8</v>
      </c>
      <c r="Q224" s="102">
        <f>[20]Main!Q9</f>
        <v>0</v>
      </c>
      <c r="R224" s="102">
        <f>[20]Main!R9</f>
        <v>2</v>
      </c>
      <c r="S224" s="102">
        <f>[20]Main!S9</f>
        <v>2</v>
      </c>
      <c r="T224" s="102">
        <f>[20]Main!T9</f>
        <v>0</v>
      </c>
      <c r="U224" s="102">
        <f>[20]Main!U9</f>
        <v>4</v>
      </c>
    </row>
    <row r="225" spans="1:27" ht="12.75" customHeight="1">
      <c r="A225" s="59" t="s">
        <v>40</v>
      </c>
      <c r="B225" s="102">
        <f>[20]Main!B10</f>
        <v>1</v>
      </c>
      <c r="C225" s="102">
        <f>[20]Main!C10</f>
        <v>11</v>
      </c>
      <c r="D225" s="102">
        <f>[20]Main!D10</f>
        <v>2</v>
      </c>
      <c r="E225" s="102">
        <f>[20]Main!E10</f>
        <v>2</v>
      </c>
      <c r="F225" s="102">
        <f>[20]Main!F10</f>
        <v>16</v>
      </c>
      <c r="G225" s="102">
        <f>[20]Main!G10</f>
        <v>0</v>
      </c>
      <c r="H225" s="102">
        <f>[20]Main!H10</f>
        <v>3</v>
      </c>
      <c r="I225" s="102">
        <f>[20]Main!I10</f>
        <v>0</v>
      </c>
      <c r="J225" s="102">
        <f>[20]Main!J10</f>
        <v>1</v>
      </c>
      <c r="K225" s="102">
        <f>[20]Main!K10</f>
        <v>4</v>
      </c>
      <c r="L225" s="102">
        <f>[20]Main!L10</f>
        <v>0</v>
      </c>
      <c r="M225" s="102">
        <f>[20]Main!M10</f>
        <v>6</v>
      </c>
      <c r="N225" s="102">
        <f>[20]Main!N10</f>
        <v>1</v>
      </c>
      <c r="O225" s="102">
        <f>[20]Main!O10</f>
        <v>1</v>
      </c>
      <c r="P225" s="102">
        <f>[20]Main!P10</f>
        <v>8</v>
      </c>
      <c r="Q225" s="102">
        <f>[20]Main!Q10</f>
        <v>1</v>
      </c>
      <c r="R225" s="102">
        <f>[20]Main!R10</f>
        <v>2</v>
      </c>
      <c r="S225" s="102">
        <f>[20]Main!S10</f>
        <v>1</v>
      </c>
      <c r="T225" s="102">
        <f>[20]Main!T10</f>
        <v>0</v>
      </c>
      <c r="U225" s="102">
        <f>[20]Main!U10</f>
        <v>4</v>
      </c>
    </row>
    <row r="226" spans="1:27" ht="12.75" customHeight="1">
      <c r="A226" s="59" t="s">
        <v>41</v>
      </c>
      <c r="B226" s="102">
        <f>[20]Main!B11</f>
        <v>0</v>
      </c>
      <c r="C226" s="102">
        <f>[20]Main!C11</f>
        <v>13</v>
      </c>
      <c r="D226" s="102">
        <f>[20]Main!D11</f>
        <v>2</v>
      </c>
      <c r="E226" s="102">
        <f>[20]Main!E11</f>
        <v>1</v>
      </c>
      <c r="F226" s="102">
        <f>[20]Main!F11</f>
        <v>16</v>
      </c>
      <c r="G226" s="102">
        <f>[20]Main!G11</f>
        <v>0</v>
      </c>
      <c r="H226" s="102">
        <f>[20]Main!H11</f>
        <v>3</v>
      </c>
      <c r="I226" s="102">
        <f>[20]Main!I11</f>
        <v>0</v>
      </c>
      <c r="J226" s="102">
        <f>[20]Main!J11</f>
        <v>1</v>
      </c>
      <c r="K226" s="102">
        <f>[20]Main!K11</f>
        <v>4</v>
      </c>
      <c r="L226" s="102">
        <f>[20]Main!L11</f>
        <v>0</v>
      </c>
      <c r="M226" s="102">
        <f>[20]Main!M11</f>
        <v>6</v>
      </c>
      <c r="N226" s="102">
        <f>[20]Main!N11</f>
        <v>2</v>
      </c>
      <c r="O226" s="102">
        <f>[20]Main!O11</f>
        <v>0</v>
      </c>
      <c r="P226" s="102">
        <f>[20]Main!P11</f>
        <v>8</v>
      </c>
      <c r="Q226" s="102">
        <f>[20]Main!Q11</f>
        <v>0</v>
      </c>
      <c r="R226" s="102">
        <f>[20]Main!R11</f>
        <v>4</v>
      </c>
      <c r="S226" s="102">
        <f>[20]Main!S11</f>
        <v>0</v>
      </c>
      <c r="T226" s="102">
        <f>[20]Main!T11</f>
        <v>0</v>
      </c>
      <c r="U226" s="102">
        <f>[20]Main!U11</f>
        <v>4</v>
      </c>
    </row>
    <row r="227" spans="1:27" ht="12.75" customHeight="1">
      <c r="A227" s="59" t="s">
        <v>42</v>
      </c>
      <c r="B227" s="102">
        <f>[20]Main!B12</f>
        <v>1</v>
      </c>
      <c r="C227" s="102">
        <f>[20]Main!C12</f>
        <v>12</v>
      </c>
      <c r="D227" s="102">
        <f>[20]Main!D12</f>
        <v>3</v>
      </c>
      <c r="E227" s="102">
        <f>[20]Main!E12</f>
        <v>0</v>
      </c>
      <c r="F227" s="102">
        <f>[20]Main!F12</f>
        <v>16</v>
      </c>
      <c r="G227" s="102">
        <f>[20]Main!G12</f>
        <v>0</v>
      </c>
      <c r="H227" s="102">
        <f>[20]Main!H12</f>
        <v>4</v>
      </c>
      <c r="I227" s="102">
        <f>[20]Main!I12</f>
        <v>0</v>
      </c>
      <c r="J227" s="102">
        <f>[20]Main!J12</f>
        <v>0</v>
      </c>
      <c r="K227" s="102">
        <f>[20]Main!K12</f>
        <v>4</v>
      </c>
      <c r="L227" s="102">
        <f>[20]Main!L12</f>
        <v>1</v>
      </c>
      <c r="M227" s="102">
        <f>[20]Main!M12</f>
        <v>4</v>
      </c>
      <c r="N227" s="102">
        <f>[20]Main!N12</f>
        <v>3</v>
      </c>
      <c r="O227" s="102">
        <f>[20]Main!O12</f>
        <v>0</v>
      </c>
      <c r="P227" s="102">
        <f>[20]Main!P12</f>
        <v>8</v>
      </c>
      <c r="Q227" s="102">
        <f>[20]Main!Q12</f>
        <v>0</v>
      </c>
      <c r="R227" s="102">
        <f>[20]Main!R12</f>
        <v>4</v>
      </c>
      <c r="S227" s="102">
        <f>[20]Main!S12</f>
        <v>0</v>
      </c>
      <c r="T227" s="102">
        <f>[20]Main!T12</f>
        <v>0</v>
      </c>
      <c r="U227" s="102">
        <f>[20]Main!U12</f>
        <v>4</v>
      </c>
    </row>
    <row r="228" spans="1:27" ht="12.75" customHeight="1">
      <c r="A228" s="59" t="s">
        <v>43</v>
      </c>
      <c r="B228" s="102">
        <f>[20]Main!B13</f>
        <v>1</v>
      </c>
      <c r="C228" s="102">
        <f>[20]Main!C13</f>
        <v>5</v>
      </c>
      <c r="D228" s="102">
        <f>[20]Main!D13</f>
        <v>4</v>
      </c>
      <c r="E228" s="102">
        <f>[20]Main!E13</f>
        <v>0</v>
      </c>
      <c r="F228" s="102">
        <f>[20]Main!F13</f>
        <v>10</v>
      </c>
      <c r="G228" s="102">
        <f>[20]Main!G13</f>
        <v>0</v>
      </c>
      <c r="H228" s="102">
        <f>[20]Main!H13</f>
        <v>0</v>
      </c>
      <c r="I228" s="102">
        <f>[20]Main!I13</f>
        <v>1</v>
      </c>
      <c r="J228" s="102">
        <f>[20]Main!J13</f>
        <v>0</v>
      </c>
      <c r="K228" s="102">
        <f>[20]Main!K13</f>
        <v>1</v>
      </c>
      <c r="L228" s="102">
        <f>[20]Main!L13</f>
        <v>1</v>
      </c>
      <c r="M228" s="102">
        <f>[20]Main!M13</f>
        <v>3</v>
      </c>
      <c r="N228" s="102">
        <f>[20]Main!N13</f>
        <v>2</v>
      </c>
      <c r="O228" s="102">
        <f>[20]Main!O13</f>
        <v>0</v>
      </c>
      <c r="P228" s="102">
        <f>[20]Main!P13</f>
        <v>6</v>
      </c>
      <c r="Q228" s="102">
        <f>[20]Main!Q13</f>
        <v>0</v>
      </c>
      <c r="R228" s="102">
        <f>[20]Main!R13</f>
        <v>2</v>
      </c>
      <c r="S228" s="102">
        <f>[20]Main!S13</f>
        <v>1</v>
      </c>
      <c r="T228" s="102">
        <f>[20]Main!T13</f>
        <v>0</v>
      </c>
      <c r="U228" s="102">
        <f>[20]Main!U13</f>
        <v>3</v>
      </c>
    </row>
    <row r="229" spans="1:27">
      <c r="A229" s="59" t="s">
        <v>44</v>
      </c>
      <c r="B229" s="102">
        <f>[20]Main!B14</f>
        <v>3</v>
      </c>
      <c r="C229" s="102">
        <f>[20]Main!C14</f>
        <v>5</v>
      </c>
      <c r="D229" s="102">
        <f>[20]Main!D14</f>
        <v>2</v>
      </c>
      <c r="E229" s="102">
        <f>[20]Main!E14</f>
        <v>0</v>
      </c>
      <c r="F229" s="102">
        <f>[20]Main!F14</f>
        <v>10</v>
      </c>
      <c r="G229" s="102">
        <f>[20]Main!G14</f>
        <v>1</v>
      </c>
      <c r="H229" s="102">
        <f>[20]Main!H14</f>
        <v>2</v>
      </c>
      <c r="I229" s="102">
        <f>[20]Main!I14</f>
        <v>0</v>
      </c>
      <c r="J229" s="102">
        <f>[20]Main!J14</f>
        <v>0</v>
      </c>
      <c r="K229" s="102">
        <f>[20]Main!K14</f>
        <v>3</v>
      </c>
      <c r="L229" s="102">
        <f>[20]Main!L14</f>
        <v>1</v>
      </c>
      <c r="M229" s="102">
        <f>[20]Main!M14</f>
        <v>2</v>
      </c>
      <c r="N229" s="102">
        <f>[20]Main!N14</f>
        <v>2</v>
      </c>
      <c r="O229" s="102">
        <f>[20]Main!O14</f>
        <v>0</v>
      </c>
      <c r="P229" s="102">
        <f>[20]Main!P14</f>
        <v>5</v>
      </c>
      <c r="Q229" s="102">
        <f>[20]Main!Q14</f>
        <v>1</v>
      </c>
      <c r="R229" s="102">
        <f>[20]Main!R14</f>
        <v>1</v>
      </c>
      <c r="S229" s="102">
        <f>[20]Main!S14</f>
        <v>0</v>
      </c>
      <c r="T229" s="102">
        <f>[20]Main!T14</f>
        <v>0</v>
      </c>
      <c r="U229" s="102">
        <f>[20]Main!U14</f>
        <v>2</v>
      </c>
    </row>
    <row r="230" spans="1:27">
      <c r="A230" s="59" t="s">
        <v>45</v>
      </c>
      <c r="B230" s="102">
        <f>[20]Main!B15</f>
        <v>0</v>
      </c>
      <c r="C230" s="102">
        <f>[20]Main!C15</f>
        <v>12</v>
      </c>
      <c r="D230" s="102">
        <f>[20]Main!D15</f>
        <v>3</v>
      </c>
      <c r="E230" s="102">
        <f>[20]Main!E15</f>
        <v>1</v>
      </c>
      <c r="F230" s="102">
        <f>[20]Main!F15</f>
        <v>16</v>
      </c>
      <c r="G230" s="102">
        <f>[20]Main!G15</f>
        <v>0</v>
      </c>
      <c r="H230" s="102">
        <f>[20]Main!H15</f>
        <v>3</v>
      </c>
      <c r="I230" s="102">
        <f>[20]Main!I15</f>
        <v>0</v>
      </c>
      <c r="J230" s="102">
        <f>[20]Main!J15</f>
        <v>1</v>
      </c>
      <c r="K230" s="102">
        <f>[20]Main!K15</f>
        <v>4</v>
      </c>
      <c r="L230" s="102">
        <f>[20]Main!L15</f>
        <v>0</v>
      </c>
      <c r="M230" s="102">
        <f>[20]Main!M15</f>
        <v>6</v>
      </c>
      <c r="N230" s="102">
        <f>[20]Main!N15</f>
        <v>2</v>
      </c>
      <c r="O230" s="102">
        <f>[20]Main!O15</f>
        <v>0</v>
      </c>
      <c r="P230" s="102">
        <f>[20]Main!P15</f>
        <v>8</v>
      </c>
      <c r="Q230" s="102">
        <f>[20]Main!Q15</f>
        <v>0</v>
      </c>
      <c r="R230" s="102">
        <f>[20]Main!R15</f>
        <v>3</v>
      </c>
      <c r="S230" s="102">
        <f>[20]Main!S15</f>
        <v>1</v>
      </c>
      <c r="T230" s="102">
        <f>[20]Main!T15</f>
        <v>0</v>
      </c>
      <c r="U230" s="102">
        <f>[20]Main!U15</f>
        <v>4</v>
      </c>
    </row>
    <row r="231" spans="1:27">
      <c r="A231" s="59" t="s">
        <v>46</v>
      </c>
      <c r="B231" s="102">
        <f>[20]Main!B16</f>
        <v>0</v>
      </c>
      <c r="C231" s="102">
        <f>[20]Main!C16</f>
        <v>10</v>
      </c>
      <c r="D231" s="102">
        <f>[20]Main!D16</f>
        <v>6</v>
      </c>
      <c r="E231" s="102">
        <f>[20]Main!E16</f>
        <v>1</v>
      </c>
      <c r="F231" s="102">
        <f>[20]Main!F16</f>
        <v>17</v>
      </c>
      <c r="G231" s="102">
        <f>[20]Main!G16</f>
        <v>0</v>
      </c>
      <c r="H231" s="102">
        <f>[20]Main!H16</f>
        <v>2</v>
      </c>
      <c r="I231" s="102">
        <f>[20]Main!I16</f>
        <v>1</v>
      </c>
      <c r="J231" s="102">
        <f>[20]Main!J16</f>
        <v>1</v>
      </c>
      <c r="K231" s="102">
        <f>[20]Main!K16</f>
        <v>4</v>
      </c>
      <c r="L231" s="102">
        <f>[20]Main!L16</f>
        <v>0</v>
      </c>
      <c r="M231" s="102">
        <f>[20]Main!M16</f>
        <v>5</v>
      </c>
      <c r="N231" s="102">
        <f>[20]Main!N16</f>
        <v>4</v>
      </c>
      <c r="O231" s="102">
        <f>[20]Main!O16</f>
        <v>0</v>
      </c>
      <c r="P231" s="102">
        <f>[20]Main!P16</f>
        <v>9</v>
      </c>
      <c r="Q231" s="102">
        <f>[20]Main!Q16</f>
        <v>0</v>
      </c>
      <c r="R231" s="102">
        <f>[20]Main!R16</f>
        <v>3</v>
      </c>
      <c r="S231" s="102">
        <f>[20]Main!S16</f>
        <v>1</v>
      </c>
      <c r="T231" s="102">
        <f>[20]Main!T16</f>
        <v>0</v>
      </c>
      <c r="U231" s="102">
        <f>[20]Main!U16</f>
        <v>4</v>
      </c>
      <c r="V231" s="58"/>
      <c r="W231" s="58"/>
      <c r="X231" s="58"/>
      <c r="Y231" s="58"/>
      <c r="Z231" s="58"/>
      <c r="AA231" s="58"/>
    </row>
    <row r="232" spans="1:27">
      <c r="A232" s="59" t="s">
        <v>47</v>
      </c>
      <c r="B232" s="102">
        <f>[20]Main!B17</f>
        <v>3</v>
      </c>
      <c r="C232" s="102">
        <f>[20]Main!C17</f>
        <v>8</v>
      </c>
      <c r="D232" s="102">
        <f>[20]Main!D17</f>
        <v>5</v>
      </c>
      <c r="E232" s="102">
        <f>[20]Main!E17</f>
        <v>0</v>
      </c>
      <c r="F232" s="102">
        <f>[20]Main!F17</f>
        <v>16</v>
      </c>
      <c r="G232" s="102">
        <f>[20]Main!G17</f>
        <v>1</v>
      </c>
      <c r="H232" s="102">
        <f>[20]Main!H17</f>
        <v>2</v>
      </c>
      <c r="I232" s="102">
        <f>[20]Main!I17</f>
        <v>1</v>
      </c>
      <c r="J232" s="102">
        <f>[20]Main!J17</f>
        <v>0</v>
      </c>
      <c r="K232" s="102">
        <f>[20]Main!K17</f>
        <v>4</v>
      </c>
      <c r="L232" s="102">
        <f>[20]Main!L17</f>
        <v>2</v>
      </c>
      <c r="M232" s="102">
        <f>[20]Main!M17</f>
        <v>3</v>
      </c>
      <c r="N232" s="102">
        <f>[20]Main!N17</f>
        <v>3</v>
      </c>
      <c r="O232" s="102">
        <f>[20]Main!O17</f>
        <v>0</v>
      </c>
      <c r="P232" s="102">
        <f>[20]Main!P17</f>
        <v>8</v>
      </c>
      <c r="Q232" s="102">
        <f>[20]Main!Q17</f>
        <v>0</v>
      </c>
      <c r="R232" s="102">
        <f>[20]Main!R17</f>
        <v>3</v>
      </c>
      <c r="S232" s="102">
        <f>[20]Main!S17</f>
        <v>1</v>
      </c>
      <c r="T232" s="102">
        <f>[20]Main!T17</f>
        <v>0</v>
      </c>
      <c r="U232" s="102">
        <f>[20]Main!U17</f>
        <v>4</v>
      </c>
    </row>
    <row r="233" spans="1:27">
      <c r="A233" s="59" t="s">
        <v>48</v>
      </c>
      <c r="B233" s="102">
        <f>[20]Main!B18</f>
        <v>5</v>
      </c>
      <c r="C233" s="102">
        <f>[20]Main!C18</f>
        <v>10</v>
      </c>
      <c r="D233" s="102">
        <f>[20]Main!D18</f>
        <v>1</v>
      </c>
      <c r="E233" s="102">
        <f>[20]Main!E18</f>
        <v>0</v>
      </c>
      <c r="F233" s="102">
        <f>[20]Main!F18</f>
        <v>16</v>
      </c>
      <c r="G233" s="102">
        <f>[20]Main!G18</f>
        <v>2</v>
      </c>
      <c r="H233" s="102">
        <f>[20]Main!H18</f>
        <v>2</v>
      </c>
      <c r="I233" s="102">
        <f>[20]Main!I18</f>
        <v>0</v>
      </c>
      <c r="J233" s="102">
        <f>[20]Main!J18</f>
        <v>0</v>
      </c>
      <c r="K233" s="102">
        <f>[20]Main!K18</f>
        <v>4</v>
      </c>
      <c r="L233" s="102">
        <f>[20]Main!L18</f>
        <v>2</v>
      </c>
      <c r="M233" s="102">
        <f>[20]Main!M18</f>
        <v>5</v>
      </c>
      <c r="N233" s="102">
        <f>[20]Main!N18</f>
        <v>1</v>
      </c>
      <c r="O233" s="102">
        <f>[20]Main!O18</f>
        <v>0</v>
      </c>
      <c r="P233" s="102">
        <f>[20]Main!P18</f>
        <v>8</v>
      </c>
      <c r="Q233" s="102">
        <f>[20]Main!Q18</f>
        <v>1</v>
      </c>
      <c r="R233" s="102">
        <f>[20]Main!R18</f>
        <v>3</v>
      </c>
      <c r="S233" s="102">
        <f>[20]Main!S18</f>
        <v>0</v>
      </c>
      <c r="T233" s="102">
        <f>[20]Main!T18</f>
        <v>0</v>
      </c>
      <c r="U233" s="102">
        <f>[20]Main!U18</f>
        <v>4</v>
      </c>
    </row>
    <row r="234" spans="1:27">
      <c r="A234" s="59" t="s">
        <v>49</v>
      </c>
      <c r="B234" s="102">
        <f>[20]Main!B19</f>
        <v>2</v>
      </c>
      <c r="C234" s="102">
        <f>[20]Main!C19</f>
        <v>10</v>
      </c>
      <c r="D234" s="102">
        <f>[20]Main!D19</f>
        <v>4</v>
      </c>
      <c r="E234" s="102">
        <f>[20]Main!E19</f>
        <v>0</v>
      </c>
      <c r="F234" s="102">
        <f>[20]Main!F19</f>
        <v>16</v>
      </c>
      <c r="G234" s="102">
        <f>[20]Main!G19</f>
        <v>1</v>
      </c>
      <c r="H234" s="102">
        <f>[20]Main!H19</f>
        <v>2</v>
      </c>
      <c r="I234" s="102">
        <f>[20]Main!I19</f>
        <v>1</v>
      </c>
      <c r="J234" s="102">
        <f>[20]Main!J19</f>
        <v>0</v>
      </c>
      <c r="K234" s="102">
        <f>[20]Main!K19</f>
        <v>4</v>
      </c>
      <c r="L234" s="102">
        <f>[20]Main!L19</f>
        <v>1</v>
      </c>
      <c r="M234" s="102">
        <f>[20]Main!M19</f>
        <v>4</v>
      </c>
      <c r="N234" s="102">
        <f>[20]Main!N19</f>
        <v>3</v>
      </c>
      <c r="O234" s="102">
        <f>[20]Main!O19</f>
        <v>0</v>
      </c>
      <c r="P234" s="102">
        <f>[20]Main!P19</f>
        <v>8</v>
      </c>
      <c r="Q234" s="102">
        <f>[20]Main!Q19</f>
        <v>0</v>
      </c>
      <c r="R234" s="102">
        <f>[20]Main!R19</f>
        <v>4</v>
      </c>
      <c r="S234" s="102">
        <f>[20]Main!S19</f>
        <v>0</v>
      </c>
      <c r="T234" s="102">
        <f>[20]Main!T19</f>
        <v>0</v>
      </c>
      <c r="U234" s="102">
        <f>[20]Main!U19</f>
        <v>4</v>
      </c>
    </row>
    <row r="235" spans="1:27">
      <c r="A235" s="59" t="s">
        <v>50</v>
      </c>
      <c r="B235" s="102">
        <f>[20]Main!B20</f>
        <v>1</v>
      </c>
      <c r="C235" s="102">
        <f>[20]Main!C20</f>
        <v>10</v>
      </c>
      <c r="D235" s="102">
        <f>[20]Main!D20</f>
        <v>5</v>
      </c>
      <c r="E235" s="102">
        <f>[20]Main!E20</f>
        <v>1</v>
      </c>
      <c r="F235" s="102">
        <f>[20]Main!F20</f>
        <v>17</v>
      </c>
      <c r="G235" s="102">
        <f>[20]Main!G20</f>
        <v>1</v>
      </c>
      <c r="H235" s="102">
        <f>[20]Main!H20</f>
        <v>1</v>
      </c>
      <c r="I235" s="102">
        <f>[20]Main!I20</f>
        <v>1</v>
      </c>
      <c r="J235" s="102">
        <f>[20]Main!J20</f>
        <v>1</v>
      </c>
      <c r="K235" s="102">
        <f>[20]Main!K20</f>
        <v>4</v>
      </c>
      <c r="L235" s="102">
        <f>[20]Main!L20</f>
        <v>0</v>
      </c>
      <c r="M235" s="102">
        <f>[20]Main!M20</f>
        <v>6</v>
      </c>
      <c r="N235" s="102">
        <f>[20]Main!N20</f>
        <v>3</v>
      </c>
      <c r="O235" s="102">
        <f>[20]Main!O20</f>
        <v>0</v>
      </c>
      <c r="P235" s="102">
        <f>[20]Main!P20</f>
        <v>9</v>
      </c>
      <c r="Q235" s="102">
        <f>[20]Main!Q20</f>
        <v>0</v>
      </c>
      <c r="R235" s="102">
        <f>[20]Main!R20</f>
        <v>3</v>
      </c>
      <c r="S235" s="102">
        <f>[20]Main!S20</f>
        <v>1</v>
      </c>
      <c r="T235" s="102">
        <f>[20]Main!T20</f>
        <v>0</v>
      </c>
      <c r="U235" s="102">
        <f>[20]Main!U20</f>
        <v>4</v>
      </c>
    </row>
    <row r="236" spans="1:27">
      <c r="A236" s="59" t="s">
        <v>51</v>
      </c>
      <c r="B236" s="102">
        <f>[20]Main!B21</f>
        <v>2</v>
      </c>
      <c r="C236" s="102">
        <f>[20]Main!C21</f>
        <v>8</v>
      </c>
      <c r="D236" s="102">
        <f>[20]Main!D21</f>
        <v>5</v>
      </c>
      <c r="E236" s="102">
        <f>[20]Main!E21</f>
        <v>1</v>
      </c>
      <c r="F236" s="102">
        <f>[20]Main!F21</f>
        <v>16</v>
      </c>
      <c r="G236" s="102">
        <f>[20]Main!G21</f>
        <v>1</v>
      </c>
      <c r="H236" s="102">
        <f>[20]Main!H21</f>
        <v>1</v>
      </c>
      <c r="I236" s="102">
        <f>[20]Main!I21</f>
        <v>1</v>
      </c>
      <c r="J236" s="102">
        <f>[20]Main!J21</f>
        <v>1</v>
      </c>
      <c r="K236" s="102">
        <f>[20]Main!K21</f>
        <v>4</v>
      </c>
      <c r="L236" s="102">
        <f>[20]Main!L21</f>
        <v>0</v>
      </c>
      <c r="M236" s="102">
        <f>[20]Main!M21</f>
        <v>5</v>
      </c>
      <c r="N236" s="102">
        <f>[20]Main!N21</f>
        <v>3</v>
      </c>
      <c r="O236" s="102">
        <f>[20]Main!O21</f>
        <v>0</v>
      </c>
      <c r="P236" s="102">
        <f>[20]Main!P21</f>
        <v>8</v>
      </c>
      <c r="Q236" s="102">
        <f>[20]Main!Q21</f>
        <v>1</v>
      </c>
      <c r="R236" s="102">
        <f>[20]Main!R21</f>
        <v>2</v>
      </c>
      <c r="S236" s="102">
        <f>[20]Main!S21</f>
        <v>1</v>
      </c>
      <c r="T236" s="102">
        <f>[20]Main!T21</f>
        <v>0</v>
      </c>
      <c r="U236" s="102">
        <f>[20]Main!U21</f>
        <v>4</v>
      </c>
    </row>
    <row r="237" spans="1:27">
      <c r="A237" s="59" t="s">
        <v>52</v>
      </c>
      <c r="B237" s="102">
        <f>[20]Main!B22</f>
        <v>1</v>
      </c>
      <c r="C237" s="102">
        <f>[20]Main!C22</f>
        <v>6</v>
      </c>
      <c r="D237" s="102">
        <f>[20]Main!D22</f>
        <v>8</v>
      </c>
      <c r="E237" s="102">
        <f>[20]Main!E22</f>
        <v>0</v>
      </c>
      <c r="F237" s="102">
        <f>[20]Main!F22</f>
        <v>15</v>
      </c>
      <c r="G237" s="102">
        <f>[20]Main!G22</f>
        <v>1</v>
      </c>
      <c r="H237" s="102">
        <f>[20]Main!H22</f>
        <v>2</v>
      </c>
      <c r="I237" s="102">
        <f>[20]Main!I22</f>
        <v>1</v>
      </c>
      <c r="J237" s="102">
        <f>[20]Main!J22</f>
        <v>0</v>
      </c>
      <c r="K237" s="102">
        <f>[20]Main!K22</f>
        <v>4</v>
      </c>
      <c r="L237" s="102">
        <f>[20]Main!L22</f>
        <v>0</v>
      </c>
      <c r="M237" s="102">
        <f>[20]Main!M22</f>
        <v>3</v>
      </c>
      <c r="N237" s="102">
        <f>[20]Main!N22</f>
        <v>5</v>
      </c>
      <c r="O237" s="102">
        <f>[20]Main!O22</f>
        <v>0</v>
      </c>
      <c r="P237" s="102">
        <f>[20]Main!P22</f>
        <v>8</v>
      </c>
      <c r="Q237" s="102">
        <f>[20]Main!Q22</f>
        <v>0</v>
      </c>
      <c r="R237" s="102">
        <f>[20]Main!R22</f>
        <v>1</v>
      </c>
      <c r="S237" s="102">
        <f>[20]Main!S22</f>
        <v>2</v>
      </c>
      <c r="T237" s="102">
        <f>[20]Main!T22</f>
        <v>0</v>
      </c>
      <c r="U237" s="102">
        <f>[20]Main!U22</f>
        <v>3</v>
      </c>
    </row>
    <row r="238" spans="1:27">
      <c r="A238" s="59" t="s">
        <v>53</v>
      </c>
      <c r="B238" s="102">
        <f>[20]Main!B23</f>
        <v>1</v>
      </c>
      <c r="C238" s="102">
        <f>[20]Main!C23</f>
        <v>12</v>
      </c>
      <c r="D238" s="102">
        <f>[20]Main!D23</f>
        <v>3</v>
      </c>
      <c r="E238" s="102">
        <f>[20]Main!E23</f>
        <v>0</v>
      </c>
      <c r="F238" s="102">
        <f>[20]Main!F23</f>
        <v>16</v>
      </c>
      <c r="G238" s="102">
        <f>[20]Main!G23</f>
        <v>0</v>
      </c>
      <c r="H238" s="102">
        <f>[20]Main!H23</f>
        <v>4</v>
      </c>
      <c r="I238" s="102">
        <f>[20]Main!I23</f>
        <v>0</v>
      </c>
      <c r="J238" s="102">
        <f>[20]Main!J23</f>
        <v>0</v>
      </c>
      <c r="K238" s="102">
        <f>[20]Main!K23</f>
        <v>4</v>
      </c>
      <c r="L238" s="102">
        <f>[20]Main!L23</f>
        <v>1</v>
      </c>
      <c r="M238" s="102">
        <f>[20]Main!M23</f>
        <v>4</v>
      </c>
      <c r="N238" s="102">
        <f>[20]Main!N23</f>
        <v>3</v>
      </c>
      <c r="O238" s="102">
        <f>[20]Main!O23</f>
        <v>0</v>
      </c>
      <c r="P238" s="102">
        <f>[20]Main!P23</f>
        <v>8</v>
      </c>
      <c r="Q238" s="102">
        <f>[20]Main!Q23</f>
        <v>0</v>
      </c>
      <c r="R238" s="102">
        <f>[20]Main!R23</f>
        <v>4</v>
      </c>
      <c r="S238" s="102">
        <f>[20]Main!S23</f>
        <v>0</v>
      </c>
      <c r="T238" s="102">
        <f>[20]Main!T23</f>
        <v>0</v>
      </c>
      <c r="U238" s="102">
        <f>[20]Main!U23</f>
        <v>4</v>
      </c>
      <c r="V238" s="58"/>
    </row>
    <row r="239" spans="1:27">
      <c r="A239" s="59" t="s">
        <v>54</v>
      </c>
      <c r="B239" s="102">
        <f>[20]Main!B24</f>
        <v>2</v>
      </c>
      <c r="C239" s="102">
        <f>[20]Main!C24</f>
        <v>9</v>
      </c>
      <c r="D239" s="102">
        <f>[20]Main!D24</f>
        <v>4</v>
      </c>
      <c r="E239" s="102">
        <f>[20]Main!E24</f>
        <v>1</v>
      </c>
      <c r="F239" s="102">
        <f>[20]Main!F24</f>
        <v>16</v>
      </c>
      <c r="G239" s="102">
        <f>[20]Main!G24</f>
        <v>1</v>
      </c>
      <c r="H239" s="102">
        <f>[20]Main!H24</f>
        <v>1</v>
      </c>
      <c r="I239" s="102">
        <f>[20]Main!I24</f>
        <v>1</v>
      </c>
      <c r="J239" s="102">
        <f>[20]Main!J24</f>
        <v>1</v>
      </c>
      <c r="K239" s="102">
        <f>[20]Main!K24</f>
        <v>4</v>
      </c>
      <c r="L239" s="102">
        <f>[20]Main!L24</f>
        <v>1</v>
      </c>
      <c r="M239" s="102">
        <f>[20]Main!M24</f>
        <v>4</v>
      </c>
      <c r="N239" s="102">
        <f>[20]Main!N24</f>
        <v>3</v>
      </c>
      <c r="O239" s="102">
        <f>[20]Main!O24</f>
        <v>0</v>
      </c>
      <c r="P239" s="102">
        <f>[20]Main!P24</f>
        <v>8</v>
      </c>
      <c r="Q239" s="102">
        <f>[20]Main!Q24</f>
        <v>0</v>
      </c>
      <c r="R239" s="102">
        <f>[20]Main!R24</f>
        <v>4</v>
      </c>
      <c r="S239" s="102">
        <f>[20]Main!S24</f>
        <v>0</v>
      </c>
      <c r="T239" s="102">
        <f>[20]Main!T24</f>
        <v>0</v>
      </c>
      <c r="U239" s="102">
        <f>[20]Main!U24</f>
        <v>4</v>
      </c>
    </row>
    <row r="240" spans="1:27">
      <c r="A240" s="59" t="s">
        <v>55</v>
      </c>
      <c r="B240" s="102">
        <f>[20]Main!B25</f>
        <v>1</v>
      </c>
      <c r="C240" s="102">
        <f>[20]Main!C25</f>
        <v>10</v>
      </c>
      <c r="D240" s="102">
        <f>[20]Main!D25</f>
        <v>5</v>
      </c>
      <c r="E240" s="102">
        <f>[20]Main!E25</f>
        <v>0</v>
      </c>
      <c r="F240" s="102">
        <f>[20]Main!F25</f>
        <v>16</v>
      </c>
      <c r="G240" s="102">
        <f>[20]Main!G25</f>
        <v>1</v>
      </c>
      <c r="H240" s="102">
        <f>[20]Main!H25</f>
        <v>2</v>
      </c>
      <c r="I240" s="102">
        <f>[20]Main!I25</f>
        <v>1</v>
      </c>
      <c r="J240" s="102">
        <f>[20]Main!J25</f>
        <v>0</v>
      </c>
      <c r="K240" s="102">
        <f>[20]Main!K25</f>
        <v>4</v>
      </c>
      <c r="L240" s="102">
        <f>[20]Main!L25</f>
        <v>0</v>
      </c>
      <c r="M240" s="102">
        <f>[20]Main!M25</f>
        <v>5</v>
      </c>
      <c r="N240" s="102">
        <f>[20]Main!N25</f>
        <v>3</v>
      </c>
      <c r="O240" s="102">
        <f>[20]Main!O25</f>
        <v>0</v>
      </c>
      <c r="P240" s="102">
        <f>[20]Main!P25</f>
        <v>8</v>
      </c>
      <c r="Q240" s="102">
        <f>[20]Main!Q25</f>
        <v>0</v>
      </c>
      <c r="R240" s="102">
        <f>[20]Main!R25</f>
        <v>3</v>
      </c>
      <c r="S240" s="102">
        <f>[20]Main!S25</f>
        <v>1</v>
      </c>
      <c r="T240" s="102">
        <f>[20]Main!T25</f>
        <v>0</v>
      </c>
      <c r="U240" s="102">
        <f>[20]Main!U25</f>
        <v>4</v>
      </c>
    </row>
    <row r="241" spans="1:21">
      <c r="A241" s="59" t="s">
        <v>56</v>
      </c>
      <c r="B241" s="102">
        <f>[20]Main!B26</f>
        <v>0</v>
      </c>
      <c r="C241" s="102">
        <f>[20]Main!C26</f>
        <v>8</v>
      </c>
      <c r="D241" s="102">
        <f>[20]Main!D26</f>
        <v>6</v>
      </c>
      <c r="E241" s="102">
        <f>[20]Main!E26</f>
        <v>2</v>
      </c>
      <c r="F241" s="102">
        <f>[20]Main!F26</f>
        <v>16</v>
      </c>
      <c r="G241" s="102">
        <f>[20]Main!G26</f>
        <v>0</v>
      </c>
      <c r="H241" s="102">
        <f>[20]Main!H26</f>
        <v>1</v>
      </c>
      <c r="I241" s="102">
        <f>[20]Main!I26</f>
        <v>2</v>
      </c>
      <c r="J241" s="102">
        <f>[20]Main!J26</f>
        <v>1</v>
      </c>
      <c r="K241" s="102">
        <f>[20]Main!K26</f>
        <v>4</v>
      </c>
      <c r="L241" s="102">
        <f>[20]Main!L26</f>
        <v>0</v>
      </c>
      <c r="M241" s="102">
        <f>[20]Main!M26</f>
        <v>4</v>
      </c>
      <c r="N241" s="102">
        <f>[20]Main!N26</f>
        <v>3</v>
      </c>
      <c r="O241" s="102">
        <f>[20]Main!O26</f>
        <v>1</v>
      </c>
      <c r="P241" s="102">
        <f>[20]Main!P26</f>
        <v>8</v>
      </c>
      <c r="Q241" s="102">
        <f>[20]Main!Q26</f>
        <v>0</v>
      </c>
      <c r="R241" s="102">
        <f>[20]Main!R26</f>
        <v>3</v>
      </c>
      <c r="S241" s="102">
        <f>[20]Main!S26</f>
        <v>1</v>
      </c>
      <c r="T241" s="102">
        <f>[20]Main!T26</f>
        <v>0</v>
      </c>
      <c r="U241" s="102">
        <f>[20]Main!U26</f>
        <v>4</v>
      </c>
    </row>
    <row r="242" spans="1:21">
      <c r="A242" s="59" t="s">
        <v>57</v>
      </c>
      <c r="B242" s="102">
        <f>[20]Main!B27</f>
        <v>2</v>
      </c>
      <c r="C242" s="102">
        <f>[20]Main!C27</f>
        <v>9</v>
      </c>
      <c r="D242" s="102">
        <f>[20]Main!D27</f>
        <v>4</v>
      </c>
      <c r="E242" s="102">
        <f>[20]Main!E27</f>
        <v>1</v>
      </c>
      <c r="F242" s="102">
        <f>[20]Main!F27</f>
        <v>16</v>
      </c>
      <c r="G242" s="102">
        <f>[20]Main!G27</f>
        <v>1</v>
      </c>
      <c r="H242" s="102">
        <f>[20]Main!H27</f>
        <v>2</v>
      </c>
      <c r="I242" s="102">
        <f>[20]Main!I27</f>
        <v>0</v>
      </c>
      <c r="J242" s="102">
        <f>[20]Main!J27</f>
        <v>1</v>
      </c>
      <c r="K242" s="102">
        <f>[20]Main!K27</f>
        <v>4</v>
      </c>
      <c r="L242" s="102">
        <f>[20]Main!L27</f>
        <v>1</v>
      </c>
      <c r="M242" s="102">
        <f>[20]Main!M27</f>
        <v>4</v>
      </c>
      <c r="N242" s="102">
        <f>[20]Main!N27</f>
        <v>3</v>
      </c>
      <c r="O242" s="102">
        <f>[20]Main!O27</f>
        <v>0</v>
      </c>
      <c r="P242" s="102">
        <f>[20]Main!P27</f>
        <v>8</v>
      </c>
      <c r="Q242" s="102">
        <f>[20]Main!Q27</f>
        <v>0</v>
      </c>
      <c r="R242" s="102">
        <f>[20]Main!R27</f>
        <v>3</v>
      </c>
      <c r="S242" s="102">
        <f>[20]Main!S27</f>
        <v>1</v>
      </c>
      <c r="T242" s="102">
        <f>[20]Main!T27</f>
        <v>0</v>
      </c>
      <c r="U242" s="102">
        <f>[20]Main!U27</f>
        <v>4</v>
      </c>
    </row>
    <row r="243" spans="1:21">
      <c r="B243" s="58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1"/>
      <c r="S243" s="60"/>
      <c r="T243" s="60"/>
      <c r="U243" s="60"/>
    </row>
    <row r="244" spans="1:21">
      <c r="A244" s="59" t="s">
        <v>170</v>
      </c>
      <c r="B244" s="59" t="s">
        <v>73</v>
      </c>
      <c r="G244" s="59" t="s">
        <v>69</v>
      </c>
      <c r="L244" s="59" t="s">
        <v>70</v>
      </c>
      <c r="Q244" s="59" t="s">
        <v>71</v>
      </c>
    </row>
    <row r="245" spans="1:21">
      <c r="B245" s="59" t="s">
        <v>3</v>
      </c>
      <c r="C245" s="59" t="s">
        <v>4</v>
      </c>
      <c r="D245" s="59" t="s">
        <v>5</v>
      </c>
      <c r="E245" s="59" t="s">
        <v>6</v>
      </c>
      <c r="F245" s="59" t="s">
        <v>7</v>
      </c>
      <c r="G245" s="59" t="s">
        <v>3</v>
      </c>
      <c r="H245" s="59" t="s">
        <v>4</v>
      </c>
      <c r="I245" s="59" t="s">
        <v>5</v>
      </c>
      <c r="J245" s="59" t="s">
        <v>6</v>
      </c>
      <c r="K245" s="59" t="s">
        <v>7</v>
      </c>
      <c r="L245" s="59" t="s">
        <v>3</v>
      </c>
      <c r="M245" s="59" t="s">
        <v>4</v>
      </c>
      <c r="N245" s="59" t="s">
        <v>5</v>
      </c>
      <c r="O245" s="59" t="s">
        <v>6</v>
      </c>
      <c r="P245" s="59" t="s">
        <v>7</v>
      </c>
      <c r="Q245" s="59" t="s">
        <v>3</v>
      </c>
      <c r="R245" s="59" t="s">
        <v>4</v>
      </c>
      <c r="S245" s="59" t="s">
        <v>5</v>
      </c>
      <c r="T245" s="59" t="s">
        <v>6</v>
      </c>
      <c r="U245" s="59" t="s">
        <v>7</v>
      </c>
    </row>
    <row r="246" spans="1:21">
      <c r="A246" s="59" t="s">
        <v>2</v>
      </c>
      <c r="B246" s="102">
        <f>[21]Main!B5</f>
        <v>0</v>
      </c>
      <c r="C246" s="102">
        <f>[21]Main!C5</f>
        <v>0</v>
      </c>
      <c r="D246" s="102">
        <f>[21]Main!D5</f>
        <v>0</v>
      </c>
      <c r="E246" s="102">
        <f>[21]Main!E5</f>
        <v>0</v>
      </c>
      <c r="F246" s="102">
        <f>[21]Main!F5</f>
        <v>0</v>
      </c>
      <c r="G246" s="102">
        <f>[21]Main!G5</f>
        <v>0</v>
      </c>
      <c r="H246" s="102">
        <f>[21]Main!H5</f>
        <v>0</v>
      </c>
      <c r="I246" s="102">
        <f>[21]Main!I5</f>
        <v>0</v>
      </c>
      <c r="J246" s="102">
        <f>[21]Main!J5</f>
        <v>0</v>
      </c>
      <c r="K246" s="102">
        <f>[21]Main!K5</f>
        <v>0</v>
      </c>
      <c r="L246" s="102">
        <f>[21]Main!L5</f>
        <v>0</v>
      </c>
      <c r="M246" s="102">
        <f>[21]Main!M5</f>
        <v>0</v>
      </c>
      <c r="N246" s="102">
        <f>[21]Main!N5</f>
        <v>0</v>
      </c>
      <c r="O246" s="102">
        <f>[21]Main!O5</f>
        <v>0</v>
      </c>
      <c r="P246" s="102">
        <f>[21]Main!P5</f>
        <v>0</v>
      </c>
      <c r="Q246" s="102">
        <f>[21]Main!Q5</f>
        <v>0</v>
      </c>
      <c r="R246" s="102">
        <f>[21]Main!R5</f>
        <v>0</v>
      </c>
      <c r="S246" s="102">
        <f>[21]Main!S5</f>
        <v>0</v>
      </c>
      <c r="T246" s="102">
        <f>[21]Main!T5</f>
        <v>0</v>
      </c>
      <c r="U246" s="102">
        <f>[21]Main!U5</f>
        <v>0</v>
      </c>
    </row>
    <row r="247" spans="1:21">
      <c r="A247" s="59" t="s">
        <v>150</v>
      </c>
      <c r="B247" s="102">
        <f>[21]Main!B6</f>
        <v>0</v>
      </c>
      <c r="C247" s="102">
        <f>[21]Main!C6</f>
        <v>0</v>
      </c>
      <c r="D247" s="102">
        <f>[21]Main!D6</f>
        <v>0</v>
      </c>
      <c r="E247" s="102">
        <f>[21]Main!E6</f>
        <v>0</v>
      </c>
      <c r="F247" s="102">
        <f>[21]Main!F6</f>
        <v>0</v>
      </c>
      <c r="G247" s="102">
        <f>[21]Main!G6</f>
        <v>0</v>
      </c>
      <c r="H247" s="102">
        <f>[21]Main!H6</f>
        <v>0</v>
      </c>
      <c r="I247" s="102">
        <f>[21]Main!I6</f>
        <v>0</v>
      </c>
      <c r="J247" s="102">
        <f>[21]Main!J6</f>
        <v>0</v>
      </c>
      <c r="K247" s="102">
        <f>[21]Main!K6</f>
        <v>0</v>
      </c>
      <c r="L247" s="102">
        <f>[21]Main!L6</f>
        <v>0</v>
      </c>
      <c r="M247" s="102">
        <f>[21]Main!M6</f>
        <v>0</v>
      </c>
      <c r="N247" s="102">
        <f>[21]Main!N6</f>
        <v>0</v>
      </c>
      <c r="O247" s="102">
        <f>[21]Main!O6</f>
        <v>0</v>
      </c>
      <c r="P247" s="102">
        <f>[21]Main!P6</f>
        <v>0</v>
      </c>
      <c r="Q247" s="102">
        <f>[21]Main!Q6</f>
        <v>0</v>
      </c>
      <c r="R247" s="102">
        <f>[21]Main!R6</f>
        <v>0</v>
      </c>
      <c r="S247" s="102">
        <f>[21]Main!S6</f>
        <v>0</v>
      </c>
      <c r="T247" s="102">
        <f>[21]Main!T6</f>
        <v>0</v>
      </c>
      <c r="U247" s="102">
        <f>[21]Main!U6</f>
        <v>0</v>
      </c>
    </row>
    <row r="248" spans="1:21">
      <c r="A248" s="59" t="s">
        <v>37</v>
      </c>
      <c r="B248" s="102">
        <f>[21]Main!B7</f>
        <v>0</v>
      </c>
      <c r="C248" s="102">
        <f>[21]Main!C7</f>
        <v>0</v>
      </c>
      <c r="D248" s="102">
        <f>[21]Main!D7</f>
        <v>0</v>
      </c>
      <c r="E248" s="102">
        <f>[21]Main!E7</f>
        <v>0</v>
      </c>
      <c r="F248" s="102">
        <f>[21]Main!F7</f>
        <v>0</v>
      </c>
      <c r="G248" s="102">
        <f>[21]Main!G7</f>
        <v>0</v>
      </c>
      <c r="H248" s="102">
        <f>[21]Main!H7</f>
        <v>0</v>
      </c>
      <c r="I248" s="102">
        <f>[21]Main!I7</f>
        <v>0</v>
      </c>
      <c r="J248" s="102">
        <f>[21]Main!J7</f>
        <v>0</v>
      </c>
      <c r="K248" s="102">
        <f>[21]Main!K7</f>
        <v>0</v>
      </c>
      <c r="L248" s="102">
        <f>[21]Main!L7</f>
        <v>0</v>
      </c>
      <c r="M248" s="102">
        <f>[21]Main!M7</f>
        <v>0</v>
      </c>
      <c r="N248" s="102">
        <f>[21]Main!N7</f>
        <v>0</v>
      </c>
      <c r="O248" s="102">
        <f>[21]Main!O7</f>
        <v>0</v>
      </c>
      <c r="P248" s="102">
        <f>[21]Main!P7</f>
        <v>0</v>
      </c>
      <c r="Q248" s="102">
        <f>[21]Main!Q7</f>
        <v>0</v>
      </c>
      <c r="R248" s="102">
        <f>[21]Main!R7</f>
        <v>0</v>
      </c>
      <c r="S248" s="102">
        <f>[21]Main!S7</f>
        <v>0</v>
      </c>
      <c r="T248" s="102">
        <f>[21]Main!T7</f>
        <v>0</v>
      </c>
      <c r="U248" s="102">
        <f>[21]Main!U7</f>
        <v>0</v>
      </c>
    </row>
    <row r="249" spans="1:21">
      <c r="A249" s="59" t="s">
        <v>38</v>
      </c>
      <c r="B249" s="102">
        <f>[21]Main!B8</f>
        <v>0</v>
      </c>
      <c r="C249" s="102">
        <f>[21]Main!C8</f>
        <v>0</v>
      </c>
      <c r="D249" s="102">
        <f>[21]Main!D8</f>
        <v>0</v>
      </c>
      <c r="E249" s="102">
        <f>[21]Main!E8</f>
        <v>0</v>
      </c>
      <c r="F249" s="102">
        <f>[21]Main!F8</f>
        <v>0</v>
      </c>
      <c r="G249" s="102">
        <f>[21]Main!G8</f>
        <v>0</v>
      </c>
      <c r="H249" s="102">
        <f>[21]Main!H8</f>
        <v>0</v>
      </c>
      <c r="I249" s="102">
        <f>[21]Main!I8</f>
        <v>0</v>
      </c>
      <c r="J249" s="102">
        <f>[21]Main!J8</f>
        <v>0</v>
      </c>
      <c r="K249" s="102">
        <f>[21]Main!K8</f>
        <v>0</v>
      </c>
      <c r="L249" s="102">
        <f>[21]Main!L8</f>
        <v>0</v>
      </c>
      <c r="M249" s="102">
        <f>[21]Main!M8</f>
        <v>0</v>
      </c>
      <c r="N249" s="102">
        <f>[21]Main!N8</f>
        <v>0</v>
      </c>
      <c r="O249" s="102">
        <f>[21]Main!O8</f>
        <v>0</v>
      </c>
      <c r="P249" s="102">
        <f>[21]Main!P8</f>
        <v>0</v>
      </c>
      <c r="Q249" s="102">
        <f>[21]Main!Q8</f>
        <v>0</v>
      </c>
      <c r="R249" s="102">
        <f>[21]Main!R8</f>
        <v>0</v>
      </c>
      <c r="S249" s="102">
        <f>[21]Main!S8</f>
        <v>0</v>
      </c>
      <c r="T249" s="102">
        <f>[21]Main!T8</f>
        <v>0</v>
      </c>
      <c r="U249" s="102">
        <f>[21]Main!U8</f>
        <v>0</v>
      </c>
    </row>
    <row r="250" spans="1:21">
      <c r="A250" s="59" t="s">
        <v>39</v>
      </c>
      <c r="B250" s="102">
        <f>[21]Main!B9</f>
        <v>0</v>
      </c>
      <c r="C250" s="102">
        <f>[21]Main!C9</f>
        <v>0</v>
      </c>
      <c r="D250" s="102">
        <f>[21]Main!D9</f>
        <v>0</v>
      </c>
      <c r="E250" s="102">
        <f>[21]Main!E9</f>
        <v>0</v>
      </c>
      <c r="F250" s="102">
        <f>[21]Main!F9</f>
        <v>0</v>
      </c>
      <c r="G250" s="102">
        <f>[21]Main!G9</f>
        <v>0</v>
      </c>
      <c r="H250" s="102">
        <f>[21]Main!H9</f>
        <v>0</v>
      </c>
      <c r="I250" s="102">
        <f>[21]Main!I9</f>
        <v>0</v>
      </c>
      <c r="J250" s="102">
        <f>[21]Main!J9</f>
        <v>0</v>
      </c>
      <c r="K250" s="102">
        <f>[21]Main!K9</f>
        <v>0</v>
      </c>
      <c r="L250" s="102">
        <f>[21]Main!L9</f>
        <v>0</v>
      </c>
      <c r="M250" s="102">
        <f>[21]Main!M9</f>
        <v>0</v>
      </c>
      <c r="N250" s="102">
        <f>[21]Main!N9</f>
        <v>0</v>
      </c>
      <c r="O250" s="102">
        <f>[21]Main!O9</f>
        <v>0</v>
      </c>
      <c r="P250" s="102">
        <f>[21]Main!P9</f>
        <v>0</v>
      </c>
      <c r="Q250" s="102">
        <f>[21]Main!Q9</f>
        <v>0</v>
      </c>
      <c r="R250" s="102">
        <f>[21]Main!R9</f>
        <v>0</v>
      </c>
      <c r="S250" s="102">
        <f>[21]Main!S9</f>
        <v>0</v>
      </c>
      <c r="T250" s="102">
        <f>[21]Main!T9</f>
        <v>0</v>
      </c>
      <c r="U250" s="102">
        <f>[21]Main!U9</f>
        <v>0</v>
      </c>
    </row>
    <row r="251" spans="1:21">
      <c r="A251" s="59" t="s">
        <v>40</v>
      </c>
      <c r="B251" s="102">
        <f>[21]Main!B10</f>
        <v>0</v>
      </c>
      <c r="C251" s="102">
        <f>[21]Main!C10</f>
        <v>0</v>
      </c>
      <c r="D251" s="102">
        <f>[21]Main!D10</f>
        <v>0</v>
      </c>
      <c r="E251" s="102">
        <f>[21]Main!E10</f>
        <v>0</v>
      </c>
      <c r="F251" s="102">
        <f>[21]Main!F10</f>
        <v>0</v>
      </c>
      <c r="G251" s="102">
        <f>[21]Main!G10</f>
        <v>0</v>
      </c>
      <c r="H251" s="102">
        <f>[21]Main!H10</f>
        <v>0</v>
      </c>
      <c r="I251" s="102">
        <f>[21]Main!I10</f>
        <v>0</v>
      </c>
      <c r="J251" s="102">
        <f>[21]Main!J10</f>
        <v>0</v>
      </c>
      <c r="K251" s="102">
        <f>[21]Main!K10</f>
        <v>0</v>
      </c>
      <c r="L251" s="102">
        <f>[21]Main!L10</f>
        <v>0</v>
      </c>
      <c r="M251" s="102">
        <f>[21]Main!M10</f>
        <v>0</v>
      </c>
      <c r="N251" s="102">
        <f>[21]Main!N10</f>
        <v>0</v>
      </c>
      <c r="O251" s="102">
        <f>[21]Main!O10</f>
        <v>0</v>
      </c>
      <c r="P251" s="102">
        <f>[21]Main!P10</f>
        <v>0</v>
      </c>
      <c r="Q251" s="102">
        <f>[21]Main!Q10</f>
        <v>0</v>
      </c>
      <c r="R251" s="102">
        <f>[21]Main!R10</f>
        <v>0</v>
      </c>
      <c r="S251" s="102">
        <f>[21]Main!S10</f>
        <v>0</v>
      </c>
      <c r="T251" s="102">
        <f>[21]Main!T10</f>
        <v>0</v>
      </c>
      <c r="U251" s="102">
        <f>[21]Main!U10</f>
        <v>0</v>
      </c>
    </row>
    <row r="252" spans="1:21">
      <c r="A252" s="59" t="s">
        <v>41</v>
      </c>
      <c r="B252" s="102">
        <f>[21]Main!B11</f>
        <v>0</v>
      </c>
      <c r="C252" s="102">
        <f>[21]Main!C11</f>
        <v>0</v>
      </c>
      <c r="D252" s="102">
        <f>[21]Main!D11</f>
        <v>0</v>
      </c>
      <c r="E252" s="102">
        <f>[21]Main!E11</f>
        <v>0</v>
      </c>
      <c r="F252" s="102">
        <f>[21]Main!F11</f>
        <v>0</v>
      </c>
      <c r="G252" s="102">
        <f>[21]Main!G11</f>
        <v>0</v>
      </c>
      <c r="H252" s="102">
        <f>[21]Main!H11</f>
        <v>0</v>
      </c>
      <c r="I252" s="102">
        <f>[21]Main!I11</f>
        <v>0</v>
      </c>
      <c r="J252" s="102">
        <f>[21]Main!J11</f>
        <v>0</v>
      </c>
      <c r="K252" s="102">
        <f>[21]Main!K11</f>
        <v>0</v>
      </c>
      <c r="L252" s="102">
        <f>[21]Main!L11</f>
        <v>0</v>
      </c>
      <c r="M252" s="102">
        <f>[21]Main!M11</f>
        <v>0</v>
      </c>
      <c r="N252" s="102">
        <f>[21]Main!N11</f>
        <v>0</v>
      </c>
      <c r="O252" s="102">
        <f>[21]Main!O11</f>
        <v>0</v>
      </c>
      <c r="P252" s="102">
        <f>[21]Main!P11</f>
        <v>0</v>
      </c>
      <c r="Q252" s="102">
        <f>[21]Main!Q11</f>
        <v>0</v>
      </c>
      <c r="R252" s="102">
        <f>[21]Main!R11</f>
        <v>0</v>
      </c>
      <c r="S252" s="102">
        <f>[21]Main!S11</f>
        <v>0</v>
      </c>
      <c r="T252" s="102">
        <f>[21]Main!T11</f>
        <v>0</v>
      </c>
      <c r="U252" s="102">
        <f>[21]Main!U11</f>
        <v>0</v>
      </c>
    </row>
    <row r="253" spans="1:21">
      <c r="A253" s="59" t="s">
        <v>42</v>
      </c>
      <c r="B253" s="102">
        <f>[21]Main!B12</f>
        <v>0</v>
      </c>
      <c r="C253" s="102">
        <f>[21]Main!C12</f>
        <v>0</v>
      </c>
      <c r="D253" s="102">
        <f>[21]Main!D12</f>
        <v>0</v>
      </c>
      <c r="E253" s="102">
        <f>[21]Main!E12</f>
        <v>0</v>
      </c>
      <c r="F253" s="102">
        <f>[21]Main!F12</f>
        <v>0</v>
      </c>
      <c r="G253" s="102">
        <f>[21]Main!G12</f>
        <v>0</v>
      </c>
      <c r="H253" s="102">
        <f>[21]Main!H12</f>
        <v>0</v>
      </c>
      <c r="I253" s="102">
        <f>[21]Main!I12</f>
        <v>0</v>
      </c>
      <c r="J253" s="102">
        <f>[21]Main!J12</f>
        <v>0</v>
      </c>
      <c r="K253" s="102">
        <f>[21]Main!K12</f>
        <v>0</v>
      </c>
      <c r="L253" s="102">
        <f>[21]Main!L12</f>
        <v>0</v>
      </c>
      <c r="M253" s="102">
        <f>[21]Main!M12</f>
        <v>0</v>
      </c>
      <c r="N253" s="102">
        <f>[21]Main!N12</f>
        <v>0</v>
      </c>
      <c r="O253" s="102">
        <f>[21]Main!O12</f>
        <v>0</v>
      </c>
      <c r="P253" s="102">
        <f>[21]Main!P12</f>
        <v>0</v>
      </c>
      <c r="Q253" s="102">
        <f>[21]Main!Q12</f>
        <v>0</v>
      </c>
      <c r="R253" s="102">
        <f>[21]Main!R12</f>
        <v>0</v>
      </c>
      <c r="S253" s="102">
        <f>[21]Main!S12</f>
        <v>0</v>
      </c>
      <c r="T253" s="102">
        <f>[21]Main!T12</f>
        <v>0</v>
      </c>
      <c r="U253" s="102">
        <f>[21]Main!U12</f>
        <v>0</v>
      </c>
    </row>
    <row r="254" spans="1:21">
      <c r="A254" s="59" t="s">
        <v>43</v>
      </c>
      <c r="B254" s="102">
        <f>[21]Main!B13</f>
        <v>0</v>
      </c>
      <c r="C254" s="102">
        <f>[21]Main!C13</f>
        <v>0</v>
      </c>
      <c r="D254" s="102">
        <f>[21]Main!D13</f>
        <v>0</v>
      </c>
      <c r="E254" s="102">
        <f>[21]Main!E13</f>
        <v>0</v>
      </c>
      <c r="F254" s="102">
        <f>[21]Main!F13</f>
        <v>0</v>
      </c>
      <c r="G254" s="102">
        <f>[21]Main!G13</f>
        <v>0</v>
      </c>
      <c r="H254" s="102">
        <f>[21]Main!H13</f>
        <v>0</v>
      </c>
      <c r="I254" s="102">
        <f>[21]Main!I13</f>
        <v>0</v>
      </c>
      <c r="J254" s="102">
        <f>[21]Main!J13</f>
        <v>0</v>
      </c>
      <c r="K254" s="102">
        <f>[21]Main!K13</f>
        <v>0</v>
      </c>
      <c r="L254" s="102">
        <f>[21]Main!L13</f>
        <v>0</v>
      </c>
      <c r="M254" s="102">
        <f>[21]Main!M13</f>
        <v>0</v>
      </c>
      <c r="N254" s="102">
        <f>[21]Main!N13</f>
        <v>0</v>
      </c>
      <c r="O254" s="102">
        <f>[21]Main!O13</f>
        <v>0</v>
      </c>
      <c r="P254" s="102">
        <f>[21]Main!P13</f>
        <v>0</v>
      </c>
      <c r="Q254" s="102">
        <f>[21]Main!Q13</f>
        <v>0</v>
      </c>
      <c r="R254" s="102">
        <f>[21]Main!R13</f>
        <v>0</v>
      </c>
      <c r="S254" s="102">
        <f>[21]Main!S13</f>
        <v>0</v>
      </c>
      <c r="T254" s="102">
        <f>[21]Main!T13</f>
        <v>0</v>
      </c>
      <c r="U254" s="102">
        <f>[21]Main!U13</f>
        <v>0</v>
      </c>
    </row>
    <row r="255" spans="1:21">
      <c r="A255" s="59" t="s">
        <v>44</v>
      </c>
      <c r="B255" s="102">
        <f>[21]Main!B14</f>
        <v>0</v>
      </c>
      <c r="C255" s="102">
        <f>[21]Main!C14</f>
        <v>0</v>
      </c>
      <c r="D255" s="102">
        <f>[21]Main!D14</f>
        <v>0</v>
      </c>
      <c r="E255" s="102">
        <f>[21]Main!E14</f>
        <v>0</v>
      </c>
      <c r="F255" s="102">
        <f>[21]Main!F14</f>
        <v>0</v>
      </c>
      <c r="G255" s="102">
        <f>[21]Main!G14</f>
        <v>0</v>
      </c>
      <c r="H255" s="102">
        <f>[21]Main!H14</f>
        <v>0</v>
      </c>
      <c r="I255" s="102">
        <f>[21]Main!I14</f>
        <v>0</v>
      </c>
      <c r="J255" s="102">
        <f>[21]Main!J14</f>
        <v>0</v>
      </c>
      <c r="K255" s="102">
        <f>[21]Main!K14</f>
        <v>0</v>
      </c>
      <c r="L255" s="102">
        <f>[21]Main!L14</f>
        <v>0</v>
      </c>
      <c r="M255" s="102">
        <f>[21]Main!M14</f>
        <v>0</v>
      </c>
      <c r="N255" s="102">
        <f>[21]Main!N14</f>
        <v>0</v>
      </c>
      <c r="O255" s="102">
        <f>[21]Main!O14</f>
        <v>0</v>
      </c>
      <c r="P255" s="102">
        <f>[21]Main!P14</f>
        <v>0</v>
      </c>
      <c r="Q255" s="102">
        <f>[21]Main!Q14</f>
        <v>0</v>
      </c>
      <c r="R255" s="102">
        <f>[21]Main!R14</f>
        <v>0</v>
      </c>
      <c r="S255" s="102">
        <f>[21]Main!S14</f>
        <v>0</v>
      </c>
      <c r="T255" s="102">
        <f>[21]Main!T14</f>
        <v>0</v>
      </c>
      <c r="U255" s="102">
        <f>[21]Main!U14</f>
        <v>0</v>
      </c>
    </row>
    <row r="256" spans="1:21">
      <c r="A256" s="59" t="s">
        <v>45</v>
      </c>
      <c r="B256" s="102">
        <f>[21]Main!B15</f>
        <v>0</v>
      </c>
      <c r="C256" s="102">
        <f>[21]Main!C15</f>
        <v>0</v>
      </c>
      <c r="D256" s="102">
        <f>[21]Main!D15</f>
        <v>0</v>
      </c>
      <c r="E256" s="102">
        <f>[21]Main!E15</f>
        <v>0</v>
      </c>
      <c r="F256" s="102">
        <f>[21]Main!F15</f>
        <v>0</v>
      </c>
      <c r="G256" s="102">
        <f>[21]Main!G15</f>
        <v>0</v>
      </c>
      <c r="H256" s="102">
        <f>[21]Main!H15</f>
        <v>0</v>
      </c>
      <c r="I256" s="102">
        <f>[21]Main!I15</f>
        <v>0</v>
      </c>
      <c r="J256" s="102">
        <f>[21]Main!J15</f>
        <v>0</v>
      </c>
      <c r="K256" s="102">
        <f>[21]Main!K15</f>
        <v>0</v>
      </c>
      <c r="L256" s="102">
        <f>[21]Main!L15</f>
        <v>0</v>
      </c>
      <c r="M256" s="102">
        <f>[21]Main!M15</f>
        <v>0</v>
      </c>
      <c r="N256" s="102">
        <f>[21]Main!N15</f>
        <v>0</v>
      </c>
      <c r="O256" s="102">
        <f>[21]Main!O15</f>
        <v>0</v>
      </c>
      <c r="P256" s="102">
        <f>[21]Main!P15</f>
        <v>0</v>
      </c>
      <c r="Q256" s="102">
        <f>[21]Main!Q15</f>
        <v>0</v>
      </c>
      <c r="R256" s="102">
        <f>[21]Main!R15</f>
        <v>0</v>
      </c>
      <c r="S256" s="102">
        <f>[21]Main!S15</f>
        <v>0</v>
      </c>
      <c r="T256" s="102">
        <f>[21]Main!T15</f>
        <v>0</v>
      </c>
      <c r="U256" s="102">
        <f>[21]Main!U15</f>
        <v>0</v>
      </c>
    </row>
    <row r="257" spans="1:21">
      <c r="A257" s="59" t="s">
        <v>46</v>
      </c>
      <c r="B257" s="102">
        <f>[21]Main!B16</f>
        <v>0</v>
      </c>
      <c r="C257" s="102">
        <f>[21]Main!C16</f>
        <v>0</v>
      </c>
      <c r="D257" s="102">
        <f>[21]Main!D16</f>
        <v>0</v>
      </c>
      <c r="E257" s="102">
        <f>[21]Main!E16</f>
        <v>0</v>
      </c>
      <c r="F257" s="102">
        <f>[21]Main!F16</f>
        <v>0</v>
      </c>
      <c r="G257" s="102">
        <f>[21]Main!G16</f>
        <v>0</v>
      </c>
      <c r="H257" s="102">
        <f>[21]Main!H16</f>
        <v>0</v>
      </c>
      <c r="I257" s="102">
        <f>[21]Main!I16</f>
        <v>0</v>
      </c>
      <c r="J257" s="102">
        <f>[21]Main!J16</f>
        <v>0</v>
      </c>
      <c r="K257" s="102">
        <f>[21]Main!K16</f>
        <v>0</v>
      </c>
      <c r="L257" s="102">
        <f>[21]Main!L16</f>
        <v>0</v>
      </c>
      <c r="M257" s="102">
        <f>[21]Main!M16</f>
        <v>0</v>
      </c>
      <c r="N257" s="102">
        <f>[21]Main!N16</f>
        <v>0</v>
      </c>
      <c r="O257" s="102">
        <f>[21]Main!O16</f>
        <v>0</v>
      </c>
      <c r="P257" s="102">
        <f>[21]Main!P16</f>
        <v>0</v>
      </c>
      <c r="Q257" s="102">
        <f>[21]Main!Q16</f>
        <v>0</v>
      </c>
      <c r="R257" s="102">
        <f>[21]Main!R16</f>
        <v>0</v>
      </c>
      <c r="S257" s="102">
        <f>[21]Main!S16</f>
        <v>0</v>
      </c>
      <c r="T257" s="102">
        <f>[21]Main!T16</f>
        <v>0</v>
      </c>
      <c r="U257" s="102">
        <f>[21]Main!U16</f>
        <v>0</v>
      </c>
    </row>
    <row r="258" spans="1:21">
      <c r="A258" s="59" t="s">
        <v>47</v>
      </c>
      <c r="B258" s="102">
        <f>[21]Main!B17</f>
        <v>0</v>
      </c>
      <c r="C258" s="102">
        <f>[21]Main!C17</f>
        <v>0</v>
      </c>
      <c r="D258" s="102">
        <f>[21]Main!D17</f>
        <v>0</v>
      </c>
      <c r="E258" s="102">
        <f>[21]Main!E17</f>
        <v>0</v>
      </c>
      <c r="F258" s="102">
        <f>[21]Main!F17</f>
        <v>0</v>
      </c>
      <c r="G258" s="102">
        <f>[21]Main!G17</f>
        <v>0</v>
      </c>
      <c r="H258" s="102">
        <f>[21]Main!H17</f>
        <v>0</v>
      </c>
      <c r="I258" s="102">
        <f>[21]Main!I17</f>
        <v>0</v>
      </c>
      <c r="J258" s="102">
        <f>[21]Main!J17</f>
        <v>0</v>
      </c>
      <c r="K258" s="102">
        <f>[21]Main!K17</f>
        <v>0</v>
      </c>
      <c r="L258" s="102">
        <f>[21]Main!L17</f>
        <v>0</v>
      </c>
      <c r="M258" s="102">
        <f>[21]Main!M17</f>
        <v>0</v>
      </c>
      <c r="N258" s="102">
        <f>[21]Main!N17</f>
        <v>0</v>
      </c>
      <c r="O258" s="102">
        <f>[21]Main!O17</f>
        <v>0</v>
      </c>
      <c r="P258" s="102">
        <f>[21]Main!P17</f>
        <v>0</v>
      </c>
      <c r="Q258" s="102">
        <f>[21]Main!Q17</f>
        <v>0</v>
      </c>
      <c r="R258" s="102">
        <f>[21]Main!R17</f>
        <v>0</v>
      </c>
      <c r="S258" s="102">
        <f>[21]Main!S17</f>
        <v>0</v>
      </c>
      <c r="T258" s="102">
        <f>[21]Main!T17</f>
        <v>0</v>
      </c>
      <c r="U258" s="102">
        <f>[21]Main!U17</f>
        <v>0</v>
      </c>
    </row>
    <row r="259" spans="1:21">
      <c r="A259" s="59" t="s">
        <v>48</v>
      </c>
      <c r="B259" s="102">
        <f>[21]Main!B18</f>
        <v>0</v>
      </c>
      <c r="C259" s="102">
        <f>[21]Main!C18</f>
        <v>0</v>
      </c>
      <c r="D259" s="102">
        <f>[21]Main!D18</f>
        <v>0</v>
      </c>
      <c r="E259" s="102">
        <f>[21]Main!E18</f>
        <v>0</v>
      </c>
      <c r="F259" s="102">
        <f>[21]Main!F18</f>
        <v>0</v>
      </c>
      <c r="G259" s="102">
        <f>[21]Main!G18</f>
        <v>0</v>
      </c>
      <c r="H259" s="102">
        <f>[21]Main!H18</f>
        <v>0</v>
      </c>
      <c r="I259" s="102">
        <f>[21]Main!I18</f>
        <v>0</v>
      </c>
      <c r="J259" s="102">
        <f>[21]Main!J18</f>
        <v>0</v>
      </c>
      <c r="K259" s="102">
        <f>[21]Main!K18</f>
        <v>0</v>
      </c>
      <c r="L259" s="102">
        <f>[21]Main!L18</f>
        <v>0</v>
      </c>
      <c r="M259" s="102">
        <f>[21]Main!M18</f>
        <v>0</v>
      </c>
      <c r="N259" s="102">
        <f>[21]Main!N18</f>
        <v>0</v>
      </c>
      <c r="O259" s="102">
        <f>[21]Main!O18</f>
        <v>0</v>
      </c>
      <c r="P259" s="102">
        <f>[21]Main!P18</f>
        <v>0</v>
      </c>
      <c r="Q259" s="102">
        <f>[21]Main!Q18</f>
        <v>0</v>
      </c>
      <c r="R259" s="102">
        <f>[21]Main!R18</f>
        <v>0</v>
      </c>
      <c r="S259" s="102">
        <f>[21]Main!S18</f>
        <v>0</v>
      </c>
      <c r="T259" s="102">
        <f>[21]Main!T18</f>
        <v>0</v>
      </c>
      <c r="U259" s="102">
        <f>[21]Main!U18</f>
        <v>0</v>
      </c>
    </row>
    <row r="260" spans="1:21">
      <c r="A260" s="59" t="s">
        <v>49</v>
      </c>
      <c r="B260" s="102">
        <f>[21]Main!B19</f>
        <v>0</v>
      </c>
      <c r="C260" s="102">
        <f>[21]Main!C19</f>
        <v>0</v>
      </c>
      <c r="D260" s="102">
        <f>[21]Main!D19</f>
        <v>0</v>
      </c>
      <c r="E260" s="102">
        <f>[21]Main!E19</f>
        <v>0</v>
      </c>
      <c r="F260" s="102">
        <f>[21]Main!F19</f>
        <v>0</v>
      </c>
      <c r="G260" s="102">
        <f>[21]Main!G19</f>
        <v>0</v>
      </c>
      <c r="H260" s="102">
        <f>[21]Main!H19</f>
        <v>0</v>
      </c>
      <c r="I260" s="102">
        <f>[21]Main!I19</f>
        <v>0</v>
      </c>
      <c r="J260" s="102">
        <f>[21]Main!J19</f>
        <v>0</v>
      </c>
      <c r="K260" s="102">
        <f>[21]Main!K19</f>
        <v>0</v>
      </c>
      <c r="L260" s="102">
        <f>[21]Main!L19</f>
        <v>0</v>
      </c>
      <c r="M260" s="102">
        <f>[21]Main!M19</f>
        <v>0</v>
      </c>
      <c r="N260" s="102">
        <f>[21]Main!N19</f>
        <v>0</v>
      </c>
      <c r="O260" s="102">
        <f>[21]Main!O19</f>
        <v>0</v>
      </c>
      <c r="P260" s="102">
        <f>[21]Main!P19</f>
        <v>0</v>
      </c>
      <c r="Q260" s="102">
        <f>[21]Main!Q19</f>
        <v>0</v>
      </c>
      <c r="R260" s="102">
        <f>[21]Main!R19</f>
        <v>0</v>
      </c>
      <c r="S260" s="102">
        <f>[21]Main!S19</f>
        <v>0</v>
      </c>
      <c r="T260" s="102">
        <f>[21]Main!T19</f>
        <v>0</v>
      </c>
      <c r="U260" s="102">
        <f>[21]Main!U19</f>
        <v>0</v>
      </c>
    </row>
    <row r="261" spans="1:21">
      <c r="A261" s="59" t="s">
        <v>50</v>
      </c>
      <c r="B261" s="102">
        <f>[21]Main!B20</f>
        <v>0</v>
      </c>
      <c r="C261" s="102">
        <f>[21]Main!C20</f>
        <v>0</v>
      </c>
      <c r="D261" s="102">
        <f>[21]Main!D20</f>
        <v>0</v>
      </c>
      <c r="E261" s="102">
        <f>[21]Main!E20</f>
        <v>0</v>
      </c>
      <c r="F261" s="102">
        <f>[21]Main!F20</f>
        <v>0</v>
      </c>
      <c r="G261" s="102">
        <f>[21]Main!G20</f>
        <v>0</v>
      </c>
      <c r="H261" s="102">
        <f>[21]Main!H20</f>
        <v>0</v>
      </c>
      <c r="I261" s="102">
        <f>[21]Main!I20</f>
        <v>0</v>
      </c>
      <c r="J261" s="102">
        <f>[21]Main!J20</f>
        <v>0</v>
      </c>
      <c r="K261" s="102">
        <f>[21]Main!K20</f>
        <v>0</v>
      </c>
      <c r="L261" s="102">
        <f>[21]Main!L20</f>
        <v>0</v>
      </c>
      <c r="M261" s="102">
        <f>[21]Main!M20</f>
        <v>0</v>
      </c>
      <c r="N261" s="102">
        <f>[21]Main!N20</f>
        <v>0</v>
      </c>
      <c r="O261" s="102">
        <f>[21]Main!O20</f>
        <v>0</v>
      </c>
      <c r="P261" s="102">
        <f>[21]Main!P20</f>
        <v>0</v>
      </c>
      <c r="Q261" s="102">
        <f>[21]Main!Q20</f>
        <v>0</v>
      </c>
      <c r="R261" s="102">
        <f>[21]Main!R20</f>
        <v>0</v>
      </c>
      <c r="S261" s="102">
        <f>[21]Main!S20</f>
        <v>0</v>
      </c>
      <c r="T261" s="102">
        <f>[21]Main!T20</f>
        <v>0</v>
      </c>
      <c r="U261" s="102">
        <f>[21]Main!U20</f>
        <v>0</v>
      </c>
    </row>
    <row r="262" spans="1:21">
      <c r="A262" s="59" t="s">
        <v>51</v>
      </c>
      <c r="B262" s="102">
        <f>[21]Main!B21</f>
        <v>0</v>
      </c>
      <c r="C262" s="102">
        <f>[21]Main!C21</f>
        <v>0</v>
      </c>
      <c r="D262" s="102">
        <f>[21]Main!D21</f>
        <v>0</v>
      </c>
      <c r="E262" s="102">
        <f>[21]Main!E21</f>
        <v>0</v>
      </c>
      <c r="F262" s="102">
        <f>[21]Main!F21</f>
        <v>0</v>
      </c>
      <c r="G262" s="102">
        <f>[21]Main!G21</f>
        <v>0</v>
      </c>
      <c r="H262" s="102">
        <f>[21]Main!H21</f>
        <v>0</v>
      </c>
      <c r="I262" s="102">
        <f>[21]Main!I21</f>
        <v>0</v>
      </c>
      <c r="J262" s="102">
        <f>[21]Main!J21</f>
        <v>0</v>
      </c>
      <c r="K262" s="102">
        <f>[21]Main!K21</f>
        <v>0</v>
      </c>
      <c r="L262" s="102">
        <f>[21]Main!L21</f>
        <v>0</v>
      </c>
      <c r="M262" s="102">
        <f>[21]Main!M21</f>
        <v>0</v>
      </c>
      <c r="N262" s="102">
        <f>[21]Main!N21</f>
        <v>0</v>
      </c>
      <c r="O262" s="102">
        <f>[21]Main!O21</f>
        <v>0</v>
      </c>
      <c r="P262" s="102">
        <f>[21]Main!P21</f>
        <v>0</v>
      </c>
      <c r="Q262" s="102">
        <f>[21]Main!Q21</f>
        <v>0</v>
      </c>
      <c r="R262" s="102">
        <f>[21]Main!R21</f>
        <v>0</v>
      </c>
      <c r="S262" s="102">
        <f>[21]Main!S21</f>
        <v>0</v>
      </c>
      <c r="T262" s="102">
        <f>[21]Main!T21</f>
        <v>0</v>
      </c>
      <c r="U262" s="102">
        <f>[21]Main!U21</f>
        <v>0</v>
      </c>
    </row>
    <row r="263" spans="1:21">
      <c r="A263" s="59" t="s">
        <v>52</v>
      </c>
      <c r="B263" s="102">
        <f>[21]Main!B22</f>
        <v>0</v>
      </c>
      <c r="C263" s="102">
        <f>[21]Main!C22</f>
        <v>0</v>
      </c>
      <c r="D263" s="102">
        <f>[21]Main!D22</f>
        <v>0</v>
      </c>
      <c r="E263" s="102">
        <f>[21]Main!E22</f>
        <v>0</v>
      </c>
      <c r="F263" s="102">
        <f>[21]Main!F22</f>
        <v>0</v>
      </c>
      <c r="G263" s="102">
        <f>[21]Main!G22</f>
        <v>0</v>
      </c>
      <c r="H263" s="102">
        <f>[21]Main!H22</f>
        <v>0</v>
      </c>
      <c r="I263" s="102">
        <f>[21]Main!I22</f>
        <v>0</v>
      </c>
      <c r="J263" s="102">
        <f>[21]Main!J22</f>
        <v>0</v>
      </c>
      <c r="K263" s="102">
        <f>[21]Main!K22</f>
        <v>0</v>
      </c>
      <c r="L263" s="102">
        <f>[21]Main!L22</f>
        <v>0</v>
      </c>
      <c r="M263" s="102">
        <f>[21]Main!M22</f>
        <v>0</v>
      </c>
      <c r="N263" s="102">
        <f>[21]Main!N22</f>
        <v>0</v>
      </c>
      <c r="O263" s="102">
        <f>[21]Main!O22</f>
        <v>0</v>
      </c>
      <c r="P263" s="102">
        <f>[21]Main!P22</f>
        <v>0</v>
      </c>
      <c r="Q263" s="102">
        <f>[21]Main!Q22</f>
        <v>0</v>
      </c>
      <c r="R263" s="102">
        <f>[21]Main!R22</f>
        <v>0</v>
      </c>
      <c r="S263" s="102">
        <f>[21]Main!S22</f>
        <v>0</v>
      </c>
      <c r="T263" s="102">
        <f>[21]Main!T22</f>
        <v>0</v>
      </c>
      <c r="U263" s="102">
        <f>[21]Main!U22</f>
        <v>0</v>
      </c>
    </row>
    <row r="264" spans="1:21">
      <c r="A264" s="59" t="s">
        <v>53</v>
      </c>
      <c r="B264" s="102">
        <f>[21]Main!B23</f>
        <v>0</v>
      </c>
      <c r="C264" s="102">
        <f>[21]Main!C23</f>
        <v>0</v>
      </c>
      <c r="D264" s="102">
        <f>[21]Main!D23</f>
        <v>0</v>
      </c>
      <c r="E264" s="102">
        <f>[21]Main!E23</f>
        <v>0</v>
      </c>
      <c r="F264" s="102">
        <f>[21]Main!F23</f>
        <v>0</v>
      </c>
      <c r="G264" s="102">
        <f>[21]Main!G23</f>
        <v>0</v>
      </c>
      <c r="H264" s="102">
        <f>[21]Main!H23</f>
        <v>0</v>
      </c>
      <c r="I264" s="102">
        <f>[21]Main!I23</f>
        <v>0</v>
      </c>
      <c r="J264" s="102">
        <f>[21]Main!J23</f>
        <v>0</v>
      </c>
      <c r="K264" s="102">
        <f>[21]Main!K23</f>
        <v>0</v>
      </c>
      <c r="L264" s="102">
        <f>[21]Main!L23</f>
        <v>0</v>
      </c>
      <c r="M264" s="102">
        <f>[21]Main!M23</f>
        <v>0</v>
      </c>
      <c r="N264" s="102">
        <f>[21]Main!N23</f>
        <v>0</v>
      </c>
      <c r="O264" s="102">
        <f>[21]Main!O23</f>
        <v>0</v>
      </c>
      <c r="P264" s="102">
        <f>[21]Main!P23</f>
        <v>0</v>
      </c>
      <c r="Q264" s="102">
        <f>[21]Main!Q23</f>
        <v>0</v>
      </c>
      <c r="R264" s="102">
        <f>[21]Main!R23</f>
        <v>0</v>
      </c>
      <c r="S264" s="102">
        <f>[21]Main!S23</f>
        <v>0</v>
      </c>
      <c r="T264" s="102">
        <f>[21]Main!T23</f>
        <v>0</v>
      </c>
      <c r="U264" s="102">
        <f>[21]Main!U23</f>
        <v>0</v>
      </c>
    </row>
    <row r="265" spans="1:21">
      <c r="A265" s="59" t="s">
        <v>54</v>
      </c>
      <c r="B265" s="102">
        <f>[21]Main!B24</f>
        <v>0</v>
      </c>
      <c r="C265" s="102">
        <f>[21]Main!C24</f>
        <v>0</v>
      </c>
      <c r="D265" s="102">
        <f>[21]Main!D24</f>
        <v>0</v>
      </c>
      <c r="E265" s="102">
        <f>[21]Main!E24</f>
        <v>0</v>
      </c>
      <c r="F265" s="102">
        <f>[21]Main!F24</f>
        <v>0</v>
      </c>
      <c r="G265" s="102">
        <f>[21]Main!G24</f>
        <v>0</v>
      </c>
      <c r="H265" s="102">
        <f>[21]Main!H24</f>
        <v>0</v>
      </c>
      <c r="I265" s="102">
        <f>[21]Main!I24</f>
        <v>0</v>
      </c>
      <c r="J265" s="102">
        <f>[21]Main!J24</f>
        <v>0</v>
      </c>
      <c r="K265" s="102">
        <f>[21]Main!K24</f>
        <v>0</v>
      </c>
      <c r="L265" s="102">
        <f>[21]Main!L24</f>
        <v>0</v>
      </c>
      <c r="M265" s="102">
        <f>[21]Main!M24</f>
        <v>0</v>
      </c>
      <c r="N265" s="102">
        <f>[21]Main!N24</f>
        <v>0</v>
      </c>
      <c r="O265" s="102">
        <f>[21]Main!O24</f>
        <v>0</v>
      </c>
      <c r="P265" s="102">
        <f>[21]Main!P24</f>
        <v>0</v>
      </c>
      <c r="Q265" s="102">
        <f>[21]Main!Q24</f>
        <v>0</v>
      </c>
      <c r="R265" s="102">
        <f>[21]Main!R24</f>
        <v>0</v>
      </c>
      <c r="S265" s="102">
        <f>[21]Main!S24</f>
        <v>0</v>
      </c>
      <c r="T265" s="102">
        <f>[21]Main!T24</f>
        <v>0</v>
      </c>
      <c r="U265" s="102">
        <f>[21]Main!U24</f>
        <v>0</v>
      </c>
    </row>
    <row r="266" spans="1:21">
      <c r="A266" s="59" t="s">
        <v>55</v>
      </c>
      <c r="B266" s="102">
        <f>[21]Main!B25</f>
        <v>0</v>
      </c>
      <c r="C266" s="102">
        <f>[21]Main!C25</f>
        <v>0</v>
      </c>
      <c r="D266" s="102">
        <f>[21]Main!D25</f>
        <v>0</v>
      </c>
      <c r="E266" s="102">
        <f>[21]Main!E25</f>
        <v>0</v>
      </c>
      <c r="F266" s="102">
        <f>[21]Main!F25</f>
        <v>0</v>
      </c>
      <c r="G266" s="102">
        <f>[21]Main!G25</f>
        <v>0</v>
      </c>
      <c r="H266" s="102">
        <f>[21]Main!H25</f>
        <v>0</v>
      </c>
      <c r="I266" s="102">
        <f>[21]Main!I25</f>
        <v>0</v>
      </c>
      <c r="J266" s="102">
        <f>[21]Main!J25</f>
        <v>0</v>
      </c>
      <c r="K266" s="102">
        <f>[21]Main!K25</f>
        <v>0</v>
      </c>
      <c r="L266" s="102">
        <f>[21]Main!L25</f>
        <v>0</v>
      </c>
      <c r="M266" s="102">
        <f>[21]Main!M25</f>
        <v>0</v>
      </c>
      <c r="N266" s="102">
        <f>[21]Main!N25</f>
        <v>0</v>
      </c>
      <c r="O266" s="102">
        <f>[21]Main!O25</f>
        <v>0</v>
      </c>
      <c r="P266" s="102">
        <f>[21]Main!P25</f>
        <v>0</v>
      </c>
      <c r="Q266" s="102">
        <f>[21]Main!Q25</f>
        <v>0</v>
      </c>
      <c r="R266" s="102">
        <f>[21]Main!R25</f>
        <v>0</v>
      </c>
      <c r="S266" s="102">
        <f>[21]Main!S25</f>
        <v>0</v>
      </c>
      <c r="T266" s="102">
        <f>[21]Main!T25</f>
        <v>0</v>
      </c>
      <c r="U266" s="102">
        <f>[21]Main!U25</f>
        <v>0</v>
      </c>
    </row>
    <row r="267" spans="1:21">
      <c r="A267" s="59" t="s">
        <v>56</v>
      </c>
      <c r="B267" s="102">
        <f>[21]Main!B26</f>
        <v>0</v>
      </c>
      <c r="C267" s="102">
        <f>[21]Main!C26</f>
        <v>0</v>
      </c>
      <c r="D267" s="102">
        <f>[21]Main!D26</f>
        <v>0</v>
      </c>
      <c r="E267" s="102">
        <f>[21]Main!E26</f>
        <v>0</v>
      </c>
      <c r="F267" s="102">
        <f>[21]Main!F26</f>
        <v>0</v>
      </c>
      <c r="G267" s="102">
        <f>[21]Main!G26</f>
        <v>0</v>
      </c>
      <c r="H267" s="102">
        <f>[21]Main!H26</f>
        <v>0</v>
      </c>
      <c r="I267" s="102">
        <f>[21]Main!I26</f>
        <v>0</v>
      </c>
      <c r="J267" s="102">
        <f>[21]Main!J26</f>
        <v>0</v>
      </c>
      <c r="K267" s="102">
        <f>[21]Main!K26</f>
        <v>0</v>
      </c>
      <c r="L267" s="102">
        <f>[21]Main!L26</f>
        <v>0</v>
      </c>
      <c r="M267" s="102">
        <f>[21]Main!M26</f>
        <v>0</v>
      </c>
      <c r="N267" s="102">
        <f>[21]Main!N26</f>
        <v>0</v>
      </c>
      <c r="O267" s="102">
        <f>[21]Main!O26</f>
        <v>0</v>
      </c>
      <c r="P267" s="102">
        <f>[21]Main!P26</f>
        <v>0</v>
      </c>
      <c r="Q267" s="102">
        <f>[21]Main!Q26</f>
        <v>0</v>
      </c>
      <c r="R267" s="102">
        <f>[21]Main!R26</f>
        <v>0</v>
      </c>
      <c r="S267" s="102">
        <f>[21]Main!S26</f>
        <v>0</v>
      </c>
      <c r="T267" s="102">
        <f>[21]Main!T26</f>
        <v>0</v>
      </c>
      <c r="U267" s="102">
        <f>[21]Main!U26</f>
        <v>0</v>
      </c>
    </row>
    <row r="268" spans="1:21">
      <c r="A268" s="59" t="s">
        <v>57</v>
      </c>
      <c r="B268" s="102">
        <f>[21]Main!B27</f>
        <v>0</v>
      </c>
      <c r="C268" s="102">
        <f>[21]Main!C27</f>
        <v>0</v>
      </c>
      <c r="D268" s="102">
        <f>[21]Main!D27</f>
        <v>0</v>
      </c>
      <c r="E268" s="102">
        <f>[21]Main!E27</f>
        <v>0</v>
      </c>
      <c r="F268" s="102">
        <f>[21]Main!F27</f>
        <v>0</v>
      </c>
      <c r="G268" s="102">
        <f>[21]Main!G27</f>
        <v>0</v>
      </c>
      <c r="H268" s="102">
        <f>[21]Main!H27</f>
        <v>0</v>
      </c>
      <c r="I268" s="102">
        <f>[21]Main!I27</f>
        <v>0</v>
      </c>
      <c r="J268" s="102">
        <f>[21]Main!J27</f>
        <v>0</v>
      </c>
      <c r="K268" s="102">
        <f>[21]Main!K27</f>
        <v>0</v>
      </c>
      <c r="L268" s="102">
        <f>[21]Main!L27</f>
        <v>0</v>
      </c>
      <c r="M268" s="102">
        <f>[21]Main!M27</f>
        <v>0</v>
      </c>
      <c r="N268" s="102">
        <f>[21]Main!N27</f>
        <v>0</v>
      </c>
      <c r="O268" s="102">
        <f>[21]Main!O27</f>
        <v>0</v>
      </c>
      <c r="P268" s="102">
        <f>[21]Main!P27</f>
        <v>0</v>
      </c>
      <c r="Q268" s="102">
        <f>[21]Main!Q27</f>
        <v>0</v>
      </c>
      <c r="R268" s="102">
        <f>[21]Main!R27</f>
        <v>0</v>
      </c>
      <c r="S268" s="102">
        <f>[21]Main!S27</f>
        <v>0</v>
      </c>
      <c r="T268" s="102">
        <f>[21]Main!T27</f>
        <v>0</v>
      </c>
      <c r="U268" s="102">
        <f>[21]Main!U27</f>
        <v>0</v>
      </c>
    </row>
    <row r="269" spans="1:21">
      <c r="B269" s="58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1"/>
      <c r="S269" s="60"/>
      <c r="T269" s="60"/>
      <c r="U269" s="60"/>
    </row>
    <row r="270" spans="1:21">
      <c r="A270" s="59" t="s">
        <v>171</v>
      </c>
      <c r="B270" s="59" t="s">
        <v>73</v>
      </c>
      <c r="G270" s="59" t="s">
        <v>69</v>
      </c>
      <c r="L270" s="59" t="s">
        <v>70</v>
      </c>
      <c r="Q270" s="59" t="s">
        <v>71</v>
      </c>
    </row>
    <row r="271" spans="1:21">
      <c r="B271" s="59" t="s">
        <v>3</v>
      </c>
      <c r="C271" s="59" t="s">
        <v>4</v>
      </c>
      <c r="D271" s="59" t="s">
        <v>5</v>
      </c>
      <c r="E271" s="59" t="s">
        <v>6</v>
      </c>
      <c r="F271" s="59" t="s">
        <v>7</v>
      </c>
      <c r="G271" s="59" t="s">
        <v>3</v>
      </c>
      <c r="H271" s="59" t="s">
        <v>4</v>
      </c>
      <c r="I271" s="59" t="s">
        <v>5</v>
      </c>
      <c r="J271" s="59" t="s">
        <v>6</v>
      </c>
      <c r="K271" s="59" t="s">
        <v>7</v>
      </c>
      <c r="L271" s="59" t="s">
        <v>3</v>
      </c>
      <c r="M271" s="59" t="s">
        <v>4</v>
      </c>
      <c r="N271" s="59" t="s">
        <v>5</v>
      </c>
      <c r="O271" s="59" t="s">
        <v>6</v>
      </c>
      <c r="P271" s="59" t="s">
        <v>7</v>
      </c>
      <c r="Q271" s="59" t="s">
        <v>3</v>
      </c>
      <c r="R271" s="59" t="s">
        <v>4</v>
      </c>
      <c r="S271" s="59" t="s">
        <v>5</v>
      </c>
      <c r="T271" s="59" t="s">
        <v>6</v>
      </c>
      <c r="U271" s="59" t="s">
        <v>7</v>
      </c>
    </row>
    <row r="272" spans="1:21">
      <c r="A272" s="59" t="s">
        <v>2</v>
      </c>
      <c r="B272" s="102">
        <f>'[22]Main Qtr'!B5</f>
        <v>0</v>
      </c>
      <c r="C272" s="102">
        <f>'[22]Main Qtr'!C5</f>
        <v>0</v>
      </c>
      <c r="D272" s="102">
        <f>'[22]Main Qtr'!D5</f>
        <v>0</v>
      </c>
      <c r="E272" s="102">
        <f>'[22]Main Qtr'!E5</f>
        <v>0</v>
      </c>
      <c r="F272" s="102">
        <f>'[22]Main Qtr'!F5</f>
        <v>0</v>
      </c>
      <c r="G272" s="102">
        <f>'[22]Main Qtr'!G5</f>
        <v>0</v>
      </c>
      <c r="H272" s="102">
        <f>'[22]Main Qtr'!H5</f>
        <v>0</v>
      </c>
      <c r="I272" s="102">
        <f>'[22]Main Qtr'!I5</f>
        <v>0</v>
      </c>
      <c r="J272" s="102">
        <f>'[22]Main Qtr'!J5</f>
        <v>0</v>
      </c>
      <c r="K272" s="102">
        <f>'[22]Main Qtr'!K5</f>
        <v>0</v>
      </c>
      <c r="L272" s="102">
        <f>'[22]Main Qtr'!L5</f>
        <v>0</v>
      </c>
      <c r="M272" s="102">
        <f>'[22]Main Qtr'!M5</f>
        <v>0</v>
      </c>
      <c r="N272" s="102">
        <f>'[22]Main Qtr'!N5</f>
        <v>0</v>
      </c>
      <c r="O272" s="102">
        <f>'[22]Main Qtr'!O5</f>
        <v>0</v>
      </c>
      <c r="P272" s="102">
        <f>'[22]Main Qtr'!P5</f>
        <v>0</v>
      </c>
      <c r="Q272" s="102">
        <f>'[22]Main Qtr'!Q5</f>
        <v>0</v>
      </c>
      <c r="R272" s="102">
        <f>'[22]Main Qtr'!R5</f>
        <v>0</v>
      </c>
      <c r="S272" s="102">
        <f>'[22]Main Qtr'!S5</f>
        <v>0</v>
      </c>
      <c r="T272" s="102">
        <f>'[22]Main Qtr'!T5</f>
        <v>0</v>
      </c>
      <c r="U272" s="102">
        <f>'[22]Main Qtr'!U5</f>
        <v>0</v>
      </c>
    </row>
    <row r="273" spans="1:21">
      <c r="A273" s="59" t="s">
        <v>150</v>
      </c>
      <c r="B273" s="102">
        <f>'[22]Main Qtr'!B6</f>
        <v>0</v>
      </c>
      <c r="C273" s="102">
        <f>'[22]Main Qtr'!C6</f>
        <v>0</v>
      </c>
      <c r="D273" s="102">
        <f>'[22]Main Qtr'!D6</f>
        <v>0</v>
      </c>
      <c r="E273" s="102">
        <f>'[22]Main Qtr'!E6</f>
        <v>0</v>
      </c>
      <c r="F273" s="102">
        <f>'[22]Main Qtr'!F6</f>
        <v>0</v>
      </c>
      <c r="G273" s="102">
        <f>'[22]Main Qtr'!G6</f>
        <v>0</v>
      </c>
      <c r="H273" s="102">
        <f>'[22]Main Qtr'!H6</f>
        <v>0</v>
      </c>
      <c r="I273" s="102">
        <f>'[22]Main Qtr'!I6</f>
        <v>0</v>
      </c>
      <c r="J273" s="102">
        <f>'[22]Main Qtr'!J6</f>
        <v>0</v>
      </c>
      <c r="K273" s="102">
        <f>'[22]Main Qtr'!K6</f>
        <v>0</v>
      </c>
      <c r="L273" s="102">
        <f>'[22]Main Qtr'!L6</f>
        <v>0</v>
      </c>
      <c r="M273" s="102">
        <f>'[22]Main Qtr'!M6</f>
        <v>0</v>
      </c>
      <c r="N273" s="102">
        <f>'[22]Main Qtr'!N6</f>
        <v>0</v>
      </c>
      <c r="O273" s="102">
        <f>'[22]Main Qtr'!O6</f>
        <v>0</v>
      </c>
      <c r="P273" s="102">
        <f>'[22]Main Qtr'!P6</f>
        <v>0</v>
      </c>
      <c r="Q273" s="102">
        <f>'[22]Main Qtr'!Q6</f>
        <v>0</v>
      </c>
      <c r="R273" s="102">
        <f>'[22]Main Qtr'!R6</f>
        <v>0</v>
      </c>
      <c r="S273" s="102">
        <f>'[22]Main Qtr'!S6</f>
        <v>0</v>
      </c>
      <c r="T273" s="102">
        <f>'[22]Main Qtr'!T6</f>
        <v>0</v>
      </c>
      <c r="U273" s="102">
        <f>'[22]Main Qtr'!U6</f>
        <v>0</v>
      </c>
    </row>
    <row r="274" spans="1:21">
      <c r="A274" s="59" t="s">
        <v>37</v>
      </c>
      <c r="B274" s="102">
        <f>'[22]Main Qtr'!B7</f>
        <v>0</v>
      </c>
      <c r="C274" s="102">
        <f>'[22]Main Qtr'!C7</f>
        <v>0</v>
      </c>
      <c r="D274" s="102">
        <f>'[22]Main Qtr'!D7</f>
        <v>0</v>
      </c>
      <c r="E274" s="102">
        <f>'[22]Main Qtr'!E7</f>
        <v>0</v>
      </c>
      <c r="F274" s="102">
        <f>'[22]Main Qtr'!F7</f>
        <v>0</v>
      </c>
      <c r="G274" s="102">
        <f>'[22]Main Qtr'!G7</f>
        <v>0</v>
      </c>
      <c r="H274" s="102">
        <f>'[22]Main Qtr'!H7</f>
        <v>0</v>
      </c>
      <c r="I274" s="102">
        <f>'[22]Main Qtr'!I7</f>
        <v>0</v>
      </c>
      <c r="J274" s="102">
        <f>'[22]Main Qtr'!J7</f>
        <v>0</v>
      </c>
      <c r="K274" s="102">
        <f>'[22]Main Qtr'!K7</f>
        <v>0</v>
      </c>
      <c r="L274" s="102">
        <f>'[22]Main Qtr'!L7</f>
        <v>0</v>
      </c>
      <c r="M274" s="102">
        <f>'[22]Main Qtr'!M7</f>
        <v>0</v>
      </c>
      <c r="N274" s="102">
        <f>'[22]Main Qtr'!N7</f>
        <v>0</v>
      </c>
      <c r="O274" s="102">
        <f>'[22]Main Qtr'!O7</f>
        <v>0</v>
      </c>
      <c r="P274" s="102">
        <f>'[22]Main Qtr'!P7</f>
        <v>0</v>
      </c>
      <c r="Q274" s="102">
        <f>'[22]Main Qtr'!Q7</f>
        <v>0</v>
      </c>
      <c r="R274" s="102">
        <f>'[22]Main Qtr'!R7</f>
        <v>0</v>
      </c>
      <c r="S274" s="102">
        <f>'[22]Main Qtr'!S7</f>
        <v>0</v>
      </c>
      <c r="T274" s="102">
        <f>'[22]Main Qtr'!T7</f>
        <v>0</v>
      </c>
      <c r="U274" s="102">
        <f>'[22]Main Qtr'!U7</f>
        <v>0</v>
      </c>
    </row>
    <row r="275" spans="1:21">
      <c r="A275" s="59" t="s">
        <v>38</v>
      </c>
      <c r="B275" s="102">
        <f>'[22]Main Qtr'!B8</f>
        <v>0</v>
      </c>
      <c r="C275" s="102">
        <f>'[22]Main Qtr'!C8</f>
        <v>0</v>
      </c>
      <c r="D275" s="102">
        <f>'[22]Main Qtr'!D8</f>
        <v>0</v>
      </c>
      <c r="E275" s="102">
        <f>'[22]Main Qtr'!E8</f>
        <v>0</v>
      </c>
      <c r="F275" s="102">
        <f>'[22]Main Qtr'!F8</f>
        <v>0</v>
      </c>
      <c r="G275" s="102">
        <f>'[22]Main Qtr'!G8</f>
        <v>0</v>
      </c>
      <c r="H275" s="102">
        <f>'[22]Main Qtr'!H8</f>
        <v>0</v>
      </c>
      <c r="I275" s="102">
        <f>'[22]Main Qtr'!I8</f>
        <v>0</v>
      </c>
      <c r="J275" s="102">
        <f>'[22]Main Qtr'!J8</f>
        <v>0</v>
      </c>
      <c r="K275" s="102">
        <f>'[22]Main Qtr'!K8</f>
        <v>0</v>
      </c>
      <c r="L275" s="102">
        <f>'[22]Main Qtr'!L8</f>
        <v>0</v>
      </c>
      <c r="M275" s="102">
        <f>'[22]Main Qtr'!M8</f>
        <v>0</v>
      </c>
      <c r="N275" s="102">
        <f>'[22]Main Qtr'!N8</f>
        <v>0</v>
      </c>
      <c r="O275" s="102">
        <f>'[22]Main Qtr'!O8</f>
        <v>0</v>
      </c>
      <c r="P275" s="102">
        <f>'[22]Main Qtr'!P8</f>
        <v>0</v>
      </c>
      <c r="Q275" s="102">
        <f>'[22]Main Qtr'!Q8</f>
        <v>0</v>
      </c>
      <c r="R275" s="102">
        <f>'[22]Main Qtr'!R8</f>
        <v>0</v>
      </c>
      <c r="S275" s="102">
        <f>'[22]Main Qtr'!S8</f>
        <v>0</v>
      </c>
      <c r="T275" s="102">
        <f>'[22]Main Qtr'!T8</f>
        <v>0</v>
      </c>
      <c r="U275" s="102">
        <f>'[22]Main Qtr'!U8</f>
        <v>0</v>
      </c>
    </row>
    <row r="276" spans="1:21">
      <c r="A276" s="59" t="s">
        <v>39</v>
      </c>
      <c r="B276" s="102">
        <f>'[22]Main Qtr'!B9</f>
        <v>0</v>
      </c>
      <c r="C276" s="102">
        <f>'[22]Main Qtr'!C9</f>
        <v>0</v>
      </c>
      <c r="D276" s="102">
        <f>'[22]Main Qtr'!D9</f>
        <v>0</v>
      </c>
      <c r="E276" s="102">
        <f>'[22]Main Qtr'!E9</f>
        <v>0</v>
      </c>
      <c r="F276" s="102">
        <f>'[22]Main Qtr'!F9</f>
        <v>0</v>
      </c>
      <c r="G276" s="102">
        <f>'[22]Main Qtr'!G9</f>
        <v>0</v>
      </c>
      <c r="H276" s="102">
        <f>'[22]Main Qtr'!H9</f>
        <v>0</v>
      </c>
      <c r="I276" s="102">
        <f>'[22]Main Qtr'!I9</f>
        <v>0</v>
      </c>
      <c r="J276" s="102">
        <f>'[22]Main Qtr'!J9</f>
        <v>0</v>
      </c>
      <c r="K276" s="102">
        <f>'[22]Main Qtr'!K9</f>
        <v>0</v>
      </c>
      <c r="L276" s="102">
        <f>'[22]Main Qtr'!L9</f>
        <v>0</v>
      </c>
      <c r="M276" s="102">
        <f>'[22]Main Qtr'!M9</f>
        <v>0</v>
      </c>
      <c r="N276" s="102">
        <f>'[22]Main Qtr'!N9</f>
        <v>0</v>
      </c>
      <c r="O276" s="102">
        <f>'[22]Main Qtr'!O9</f>
        <v>0</v>
      </c>
      <c r="P276" s="102">
        <f>'[22]Main Qtr'!P9</f>
        <v>0</v>
      </c>
      <c r="Q276" s="102">
        <f>'[22]Main Qtr'!Q9</f>
        <v>0</v>
      </c>
      <c r="R276" s="102">
        <f>'[22]Main Qtr'!R9</f>
        <v>0</v>
      </c>
      <c r="S276" s="102">
        <f>'[22]Main Qtr'!S9</f>
        <v>0</v>
      </c>
      <c r="T276" s="102">
        <f>'[22]Main Qtr'!T9</f>
        <v>0</v>
      </c>
      <c r="U276" s="102">
        <f>'[22]Main Qtr'!U9</f>
        <v>0</v>
      </c>
    </row>
    <row r="277" spans="1:21">
      <c r="A277" s="59" t="s">
        <v>40</v>
      </c>
      <c r="B277" s="102">
        <f>'[22]Main Qtr'!B10</f>
        <v>0</v>
      </c>
      <c r="C277" s="102">
        <f>'[22]Main Qtr'!C10</f>
        <v>0</v>
      </c>
      <c r="D277" s="102">
        <f>'[22]Main Qtr'!D10</f>
        <v>0</v>
      </c>
      <c r="E277" s="102">
        <f>'[22]Main Qtr'!E10</f>
        <v>0</v>
      </c>
      <c r="F277" s="102">
        <f>'[22]Main Qtr'!F10</f>
        <v>0</v>
      </c>
      <c r="G277" s="102">
        <f>'[22]Main Qtr'!G10</f>
        <v>0</v>
      </c>
      <c r="H277" s="102">
        <f>'[22]Main Qtr'!H10</f>
        <v>0</v>
      </c>
      <c r="I277" s="102">
        <f>'[22]Main Qtr'!I10</f>
        <v>0</v>
      </c>
      <c r="J277" s="102">
        <f>'[22]Main Qtr'!J10</f>
        <v>0</v>
      </c>
      <c r="K277" s="102">
        <f>'[22]Main Qtr'!K10</f>
        <v>0</v>
      </c>
      <c r="L277" s="102">
        <f>'[22]Main Qtr'!L10</f>
        <v>0</v>
      </c>
      <c r="M277" s="102">
        <f>'[22]Main Qtr'!M10</f>
        <v>0</v>
      </c>
      <c r="N277" s="102">
        <f>'[22]Main Qtr'!N10</f>
        <v>0</v>
      </c>
      <c r="O277" s="102">
        <f>'[22]Main Qtr'!O10</f>
        <v>0</v>
      </c>
      <c r="P277" s="102">
        <f>'[22]Main Qtr'!P10</f>
        <v>0</v>
      </c>
      <c r="Q277" s="102">
        <f>'[22]Main Qtr'!Q10</f>
        <v>0</v>
      </c>
      <c r="R277" s="102">
        <f>'[22]Main Qtr'!R10</f>
        <v>0</v>
      </c>
      <c r="S277" s="102">
        <f>'[22]Main Qtr'!S10</f>
        <v>0</v>
      </c>
      <c r="T277" s="102">
        <f>'[22]Main Qtr'!T10</f>
        <v>0</v>
      </c>
      <c r="U277" s="102">
        <f>'[22]Main Qtr'!U10</f>
        <v>0</v>
      </c>
    </row>
    <row r="278" spans="1:21">
      <c r="A278" s="59" t="s">
        <v>41</v>
      </c>
      <c r="B278" s="102">
        <f>'[22]Main Qtr'!B11</f>
        <v>0</v>
      </c>
      <c r="C278" s="102">
        <f>'[22]Main Qtr'!C11</f>
        <v>0</v>
      </c>
      <c r="D278" s="102">
        <f>'[22]Main Qtr'!D11</f>
        <v>0</v>
      </c>
      <c r="E278" s="102">
        <f>'[22]Main Qtr'!E11</f>
        <v>0</v>
      </c>
      <c r="F278" s="102">
        <f>'[22]Main Qtr'!F11</f>
        <v>0</v>
      </c>
      <c r="G278" s="102">
        <f>'[22]Main Qtr'!G11</f>
        <v>0</v>
      </c>
      <c r="H278" s="102">
        <f>'[22]Main Qtr'!H11</f>
        <v>0</v>
      </c>
      <c r="I278" s="102">
        <f>'[22]Main Qtr'!I11</f>
        <v>0</v>
      </c>
      <c r="J278" s="102">
        <f>'[22]Main Qtr'!J11</f>
        <v>0</v>
      </c>
      <c r="K278" s="102">
        <f>'[22]Main Qtr'!K11</f>
        <v>0</v>
      </c>
      <c r="L278" s="102">
        <f>'[22]Main Qtr'!L11</f>
        <v>0</v>
      </c>
      <c r="M278" s="102">
        <f>'[22]Main Qtr'!M11</f>
        <v>0</v>
      </c>
      <c r="N278" s="102">
        <f>'[22]Main Qtr'!N11</f>
        <v>0</v>
      </c>
      <c r="O278" s="102">
        <f>'[22]Main Qtr'!O11</f>
        <v>0</v>
      </c>
      <c r="P278" s="102">
        <f>'[22]Main Qtr'!P11</f>
        <v>0</v>
      </c>
      <c r="Q278" s="102">
        <f>'[22]Main Qtr'!Q11</f>
        <v>0</v>
      </c>
      <c r="R278" s="102">
        <f>'[22]Main Qtr'!R11</f>
        <v>0</v>
      </c>
      <c r="S278" s="102">
        <f>'[22]Main Qtr'!S11</f>
        <v>0</v>
      </c>
      <c r="T278" s="102">
        <f>'[22]Main Qtr'!T11</f>
        <v>0</v>
      </c>
      <c r="U278" s="102">
        <f>'[22]Main Qtr'!U11</f>
        <v>0</v>
      </c>
    </row>
    <row r="279" spans="1:21">
      <c r="A279" s="59" t="s">
        <v>42</v>
      </c>
      <c r="B279" s="102">
        <f>'[22]Main Qtr'!B12</f>
        <v>0</v>
      </c>
      <c r="C279" s="102">
        <f>'[22]Main Qtr'!C12</f>
        <v>0</v>
      </c>
      <c r="D279" s="102">
        <f>'[22]Main Qtr'!D12</f>
        <v>0</v>
      </c>
      <c r="E279" s="102">
        <f>'[22]Main Qtr'!E12</f>
        <v>0</v>
      </c>
      <c r="F279" s="102">
        <f>'[22]Main Qtr'!F12</f>
        <v>0</v>
      </c>
      <c r="G279" s="102">
        <f>'[22]Main Qtr'!G12</f>
        <v>0</v>
      </c>
      <c r="H279" s="102">
        <f>'[22]Main Qtr'!H12</f>
        <v>0</v>
      </c>
      <c r="I279" s="102">
        <f>'[22]Main Qtr'!I12</f>
        <v>0</v>
      </c>
      <c r="J279" s="102">
        <f>'[22]Main Qtr'!J12</f>
        <v>0</v>
      </c>
      <c r="K279" s="102">
        <f>'[22]Main Qtr'!K12</f>
        <v>0</v>
      </c>
      <c r="L279" s="102">
        <f>'[22]Main Qtr'!L12</f>
        <v>0</v>
      </c>
      <c r="M279" s="102">
        <f>'[22]Main Qtr'!M12</f>
        <v>0</v>
      </c>
      <c r="N279" s="102">
        <f>'[22]Main Qtr'!N12</f>
        <v>0</v>
      </c>
      <c r="O279" s="102">
        <f>'[22]Main Qtr'!O12</f>
        <v>0</v>
      </c>
      <c r="P279" s="102">
        <f>'[22]Main Qtr'!P12</f>
        <v>0</v>
      </c>
      <c r="Q279" s="102">
        <f>'[22]Main Qtr'!Q12</f>
        <v>0</v>
      </c>
      <c r="R279" s="102">
        <f>'[22]Main Qtr'!R12</f>
        <v>0</v>
      </c>
      <c r="S279" s="102">
        <f>'[22]Main Qtr'!S12</f>
        <v>0</v>
      </c>
      <c r="T279" s="102">
        <f>'[22]Main Qtr'!T12</f>
        <v>0</v>
      </c>
      <c r="U279" s="102">
        <f>'[22]Main Qtr'!U12</f>
        <v>0</v>
      </c>
    </row>
    <row r="280" spans="1:21">
      <c r="A280" s="59" t="s">
        <v>43</v>
      </c>
      <c r="B280" s="102">
        <f>'[22]Main Qtr'!B13</f>
        <v>0</v>
      </c>
      <c r="C280" s="102">
        <f>'[22]Main Qtr'!C13</f>
        <v>0</v>
      </c>
      <c r="D280" s="102">
        <f>'[22]Main Qtr'!D13</f>
        <v>0</v>
      </c>
      <c r="E280" s="102">
        <f>'[22]Main Qtr'!E13</f>
        <v>0</v>
      </c>
      <c r="F280" s="102">
        <f>'[22]Main Qtr'!F13</f>
        <v>0</v>
      </c>
      <c r="G280" s="102">
        <f>'[22]Main Qtr'!G13</f>
        <v>0</v>
      </c>
      <c r="H280" s="102">
        <f>'[22]Main Qtr'!H13</f>
        <v>0</v>
      </c>
      <c r="I280" s="102">
        <f>'[22]Main Qtr'!I13</f>
        <v>0</v>
      </c>
      <c r="J280" s="102">
        <f>'[22]Main Qtr'!J13</f>
        <v>0</v>
      </c>
      <c r="K280" s="102">
        <f>'[22]Main Qtr'!K13</f>
        <v>0</v>
      </c>
      <c r="L280" s="102">
        <f>'[22]Main Qtr'!L13</f>
        <v>0</v>
      </c>
      <c r="M280" s="102">
        <f>'[22]Main Qtr'!M13</f>
        <v>0</v>
      </c>
      <c r="N280" s="102">
        <f>'[22]Main Qtr'!N13</f>
        <v>0</v>
      </c>
      <c r="O280" s="102">
        <f>'[22]Main Qtr'!O13</f>
        <v>0</v>
      </c>
      <c r="P280" s="102">
        <f>'[22]Main Qtr'!P13</f>
        <v>0</v>
      </c>
      <c r="Q280" s="102">
        <f>'[22]Main Qtr'!Q13</f>
        <v>0</v>
      </c>
      <c r="R280" s="102">
        <f>'[22]Main Qtr'!R13</f>
        <v>0</v>
      </c>
      <c r="S280" s="102">
        <f>'[22]Main Qtr'!S13</f>
        <v>0</v>
      </c>
      <c r="T280" s="102">
        <f>'[22]Main Qtr'!T13</f>
        <v>0</v>
      </c>
      <c r="U280" s="102">
        <f>'[22]Main Qtr'!U13</f>
        <v>0</v>
      </c>
    </row>
    <row r="281" spans="1:21">
      <c r="A281" s="59" t="s">
        <v>44</v>
      </c>
      <c r="B281" s="102">
        <f>'[22]Main Qtr'!B14</f>
        <v>0</v>
      </c>
      <c r="C281" s="102">
        <f>'[22]Main Qtr'!C14</f>
        <v>0</v>
      </c>
      <c r="D281" s="102">
        <f>'[22]Main Qtr'!D14</f>
        <v>0</v>
      </c>
      <c r="E281" s="102">
        <f>'[22]Main Qtr'!E14</f>
        <v>0</v>
      </c>
      <c r="F281" s="102">
        <f>'[22]Main Qtr'!F14</f>
        <v>0</v>
      </c>
      <c r="G281" s="102">
        <f>'[22]Main Qtr'!G14</f>
        <v>0</v>
      </c>
      <c r="H281" s="102">
        <f>'[22]Main Qtr'!H14</f>
        <v>0</v>
      </c>
      <c r="I281" s="102">
        <f>'[22]Main Qtr'!I14</f>
        <v>0</v>
      </c>
      <c r="J281" s="102">
        <f>'[22]Main Qtr'!J14</f>
        <v>0</v>
      </c>
      <c r="K281" s="102">
        <f>'[22]Main Qtr'!K14</f>
        <v>0</v>
      </c>
      <c r="L281" s="102">
        <f>'[22]Main Qtr'!L14</f>
        <v>0</v>
      </c>
      <c r="M281" s="102">
        <f>'[22]Main Qtr'!M14</f>
        <v>0</v>
      </c>
      <c r="N281" s="102">
        <f>'[22]Main Qtr'!N14</f>
        <v>0</v>
      </c>
      <c r="O281" s="102">
        <f>'[22]Main Qtr'!O14</f>
        <v>0</v>
      </c>
      <c r="P281" s="102">
        <f>'[22]Main Qtr'!P14</f>
        <v>0</v>
      </c>
      <c r="Q281" s="102">
        <f>'[22]Main Qtr'!Q14</f>
        <v>0</v>
      </c>
      <c r="R281" s="102">
        <f>'[22]Main Qtr'!R14</f>
        <v>0</v>
      </c>
      <c r="S281" s="102">
        <f>'[22]Main Qtr'!S14</f>
        <v>0</v>
      </c>
      <c r="T281" s="102">
        <f>'[22]Main Qtr'!T14</f>
        <v>0</v>
      </c>
      <c r="U281" s="102">
        <f>'[22]Main Qtr'!U14</f>
        <v>0</v>
      </c>
    </row>
    <row r="282" spans="1:21">
      <c r="A282" s="59" t="s">
        <v>45</v>
      </c>
      <c r="B282" s="102">
        <f>'[22]Main Qtr'!B15</f>
        <v>0</v>
      </c>
      <c r="C282" s="102">
        <f>'[22]Main Qtr'!C15</f>
        <v>0</v>
      </c>
      <c r="D282" s="102">
        <f>'[22]Main Qtr'!D15</f>
        <v>0</v>
      </c>
      <c r="E282" s="102">
        <f>'[22]Main Qtr'!E15</f>
        <v>0</v>
      </c>
      <c r="F282" s="102">
        <f>'[22]Main Qtr'!F15</f>
        <v>0</v>
      </c>
      <c r="G282" s="102">
        <f>'[22]Main Qtr'!G15</f>
        <v>0</v>
      </c>
      <c r="H282" s="102">
        <f>'[22]Main Qtr'!H15</f>
        <v>0</v>
      </c>
      <c r="I282" s="102">
        <f>'[22]Main Qtr'!I15</f>
        <v>0</v>
      </c>
      <c r="J282" s="102">
        <f>'[22]Main Qtr'!J15</f>
        <v>0</v>
      </c>
      <c r="K282" s="102">
        <f>'[22]Main Qtr'!K15</f>
        <v>0</v>
      </c>
      <c r="L282" s="102">
        <f>'[22]Main Qtr'!L15</f>
        <v>0</v>
      </c>
      <c r="M282" s="102">
        <f>'[22]Main Qtr'!M15</f>
        <v>0</v>
      </c>
      <c r="N282" s="102">
        <f>'[22]Main Qtr'!N15</f>
        <v>0</v>
      </c>
      <c r="O282" s="102">
        <f>'[22]Main Qtr'!O15</f>
        <v>0</v>
      </c>
      <c r="P282" s="102">
        <f>'[22]Main Qtr'!P15</f>
        <v>0</v>
      </c>
      <c r="Q282" s="102">
        <f>'[22]Main Qtr'!Q15</f>
        <v>0</v>
      </c>
      <c r="R282" s="102">
        <f>'[22]Main Qtr'!R15</f>
        <v>0</v>
      </c>
      <c r="S282" s="102">
        <f>'[22]Main Qtr'!S15</f>
        <v>0</v>
      </c>
      <c r="T282" s="102">
        <f>'[22]Main Qtr'!T15</f>
        <v>0</v>
      </c>
      <c r="U282" s="102">
        <f>'[22]Main Qtr'!U15</f>
        <v>0</v>
      </c>
    </row>
    <row r="283" spans="1:21">
      <c r="A283" s="59" t="s">
        <v>46</v>
      </c>
      <c r="B283" s="102">
        <f>'[22]Main Qtr'!B16</f>
        <v>0</v>
      </c>
      <c r="C283" s="102">
        <f>'[22]Main Qtr'!C16</f>
        <v>0</v>
      </c>
      <c r="D283" s="102">
        <f>'[22]Main Qtr'!D16</f>
        <v>0</v>
      </c>
      <c r="E283" s="102">
        <f>'[22]Main Qtr'!E16</f>
        <v>0</v>
      </c>
      <c r="F283" s="102">
        <f>'[22]Main Qtr'!F16</f>
        <v>0</v>
      </c>
      <c r="G283" s="102">
        <f>'[22]Main Qtr'!G16</f>
        <v>0</v>
      </c>
      <c r="H283" s="102">
        <f>'[22]Main Qtr'!H16</f>
        <v>0</v>
      </c>
      <c r="I283" s="102">
        <f>'[22]Main Qtr'!I16</f>
        <v>0</v>
      </c>
      <c r="J283" s="102">
        <f>'[22]Main Qtr'!J16</f>
        <v>0</v>
      </c>
      <c r="K283" s="102">
        <f>'[22]Main Qtr'!K16</f>
        <v>0</v>
      </c>
      <c r="L283" s="102">
        <f>'[22]Main Qtr'!L16</f>
        <v>0</v>
      </c>
      <c r="M283" s="102">
        <f>'[22]Main Qtr'!M16</f>
        <v>0</v>
      </c>
      <c r="N283" s="102">
        <f>'[22]Main Qtr'!N16</f>
        <v>0</v>
      </c>
      <c r="O283" s="102">
        <f>'[22]Main Qtr'!O16</f>
        <v>0</v>
      </c>
      <c r="P283" s="102">
        <f>'[22]Main Qtr'!P16</f>
        <v>0</v>
      </c>
      <c r="Q283" s="102">
        <f>'[22]Main Qtr'!Q16</f>
        <v>0</v>
      </c>
      <c r="R283" s="102">
        <f>'[22]Main Qtr'!R16</f>
        <v>0</v>
      </c>
      <c r="S283" s="102">
        <f>'[22]Main Qtr'!S16</f>
        <v>0</v>
      </c>
      <c r="T283" s="102">
        <f>'[22]Main Qtr'!T16</f>
        <v>0</v>
      </c>
      <c r="U283" s="102">
        <f>'[22]Main Qtr'!U16</f>
        <v>0</v>
      </c>
    </row>
    <row r="284" spans="1:21">
      <c r="A284" s="59" t="s">
        <v>47</v>
      </c>
      <c r="B284" s="102">
        <f>'[22]Main Qtr'!B17</f>
        <v>0</v>
      </c>
      <c r="C284" s="102">
        <f>'[22]Main Qtr'!C17</f>
        <v>0</v>
      </c>
      <c r="D284" s="102">
        <f>'[22]Main Qtr'!D17</f>
        <v>0</v>
      </c>
      <c r="E284" s="102">
        <f>'[22]Main Qtr'!E17</f>
        <v>0</v>
      </c>
      <c r="F284" s="102">
        <f>'[22]Main Qtr'!F17</f>
        <v>0</v>
      </c>
      <c r="G284" s="102">
        <f>'[22]Main Qtr'!G17</f>
        <v>0</v>
      </c>
      <c r="H284" s="102">
        <f>'[22]Main Qtr'!H17</f>
        <v>0</v>
      </c>
      <c r="I284" s="102">
        <f>'[22]Main Qtr'!I17</f>
        <v>0</v>
      </c>
      <c r="J284" s="102">
        <f>'[22]Main Qtr'!J17</f>
        <v>0</v>
      </c>
      <c r="K284" s="102">
        <f>'[22]Main Qtr'!K17</f>
        <v>0</v>
      </c>
      <c r="L284" s="102">
        <f>'[22]Main Qtr'!L17</f>
        <v>0</v>
      </c>
      <c r="M284" s="102">
        <f>'[22]Main Qtr'!M17</f>
        <v>0</v>
      </c>
      <c r="N284" s="102">
        <f>'[22]Main Qtr'!N17</f>
        <v>0</v>
      </c>
      <c r="O284" s="102">
        <f>'[22]Main Qtr'!O17</f>
        <v>0</v>
      </c>
      <c r="P284" s="102">
        <f>'[22]Main Qtr'!P17</f>
        <v>0</v>
      </c>
      <c r="Q284" s="102">
        <f>'[22]Main Qtr'!Q17</f>
        <v>0</v>
      </c>
      <c r="R284" s="102">
        <f>'[22]Main Qtr'!R17</f>
        <v>0</v>
      </c>
      <c r="S284" s="102">
        <f>'[22]Main Qtr'!S17</f>
        <v>0</v>
      </c>
      <c r="T284" s="102">
        <f>'[22]Main Qtr'!T17</f>
        <v>0</v>
      </c>
      <c r="U284" s="102">
        <f>'[22]Main Qtr'!U17</f>
        <v>0</v>
      </c>
    </row>
    <row r="285" spans="1:21">
      <c r="A285" s="59" t="s">
        <v>48</v>
      </c>
      <c r="B285" s="102">
        <f>'[22]Main Qtr'!B18</f>
        <v>0</v>
      </c>
      <c r="C285" s="102">
        <f>'[22]Main Qtr'!C18</f>
        <v>0</v>
      </c>
      <c r="D285" s="102">
        <f>'[22]Main Qtr'!D18</f>
        <v>0</v>
      </c>
      <c r="E285" s="102">
        <f>'[22]Main Qtr'!E18</f>
        <v>0</v>
      </c>
      <c r="F285" s="102">
        <f>'[22]Main Qtr'!F18</f>
        <v>0</v>
      </c>
      <c r="G285" s="102">
        <f>'[22]Main Qtr'!G18</f>
        <v>0</v>
      </c>
      <c r="H285" s="102">
        <f>'[22]Main Qtr'!H18</f>
        <v>0</v>
      </c>
      <c r="I285" s="102">
        <f>'[22]Main Qtr'!I18</f>
        <v>0</v>
      </c>
      <c r="J285" s="102">
        <f>'[22]Main Qtr'!J18</f>
        <v>0</v>
      </c>
      <c r="K285" s="102">
        <f>'[22]Main Qtr'!K18</f>
        <v>0</v>
      </c>
      <c r="L285" s="102">
        <f>'[22]Main Qtr'!L18</f>
        <v>0</v>
      </c>
      <c r="M285" s="102">
        <f>'[22]Main Qtr'!M18</f>
        <v>0</v>
      </c>
      <c r="N285" s="102">
        <f>'[22]Main Qtr'!N18</f>
        <v>0</v>
      </c>
      <c r="O285" s="102">
        <f>'[22]Main Qtr'!O18</f>
        <v>0</v>
      </c>
      <c r="P285" s="102">
        <f>'[22]Main Qtr'!P18</f>
        <v>0</v>
      </c>
      <c r="Q285" s="102">
        <f>'[22]Main Qtr'!Q18</f>
        <v>0</v>
      </c>
      <c r="R285" s="102">
        <f>'[22]Main Qtr'!R18</f>
        <v>0</v>
      </c>
      <c r="S285" s="102">
        <f>'[22]Main Qtr'!S18</f>
        <v>0</v>
      </c>
      <c r="T285" s="102">
        <f>'[22]Main Qtr'!T18</f>
        <v>0</v>
      </c>
      <c r="U285" s="102">
        <f>'[22]Main Qtr'!U18</f>
        <v>0</v>
      </c>
    </row>
    <row r="286" spans="1:21">
      <c r="A286" s="59" t="s">
        <v>49</v>
      </c>
      <c r="B286" s="102">
        <f>'[22]Main Qtr'!B19</f>
        <v>0</v>
      </c>
      <c r="C286" s="102">
        <f>'[22]Main Qtr'!C19</f>
        <v>0</v>
      </c>
      <c r="D286" s="102">
        <f>'[22]Main Qtr'!D19</f>
        <v>0</v>
      </c>
      <c r="E286" s="102">
        <f>'[22]Main Qtr'!E19</f>
        <v>0</v>
      </c>
      <c r="F286" s="102">
        <f>'[22]Main Qtr'!F19</f>
        <v>0</v>
      </c>
      <c r="G286" s="102">
        <f>'[22]Main Qtr'!G19</f>
        <v>0</v>
      </c>
      <c r="H286" s="102">
        <f>'[22]Main Qtr'!H19</f>
        <v>0</v>
      </c>
      <c r="I286" s="102">
        <f>'[22]Main Qtr'!I19</f>
        <v>0</v>
      </c>
      <c r="J286" s="102">
        <f>'[22]Main Qtr'!J19</f>
        <v>0</v>
      </c>
      <c r="K286" s="102">
        <f>'[22]Main Qtr'!K19</f>
        <v>0</v>
      </c>
      <c r="L286" s="102">
        <f>'[22]Main Qtr'!L19</f>
        <v>0</v>
      </c>
      <c r="M286" s="102">
        <f>'[22]Main Qtr'!M19</f>
        <v>0</v>
      </c>
      <c r="N286" s="102">
        <f>'[22]Main Qtr'!N19</f>
        <v>0</v>
      </c>
      <c r="O286" s="102">
        <f>'[22]Main Qtr'!O19</f>
        <v>0</v>
      </c>
      <c r="P286" s="102">
        <f>'[22]Main Qtr'!P19</f>
        <v>0</v>
      </c>
      <c r="Q286" s="102">
        <f>'[22]Main Qtr'!Q19</f>
        <v>0</v>
      </c>
      <c r="R286" s="102">
        <f>'[22]Main Qtr'!R19</f>
        <v>0</v>
      </c>
      <c r="S286" s="102">
        <f>'[22]Main Qtr'!S19</f>
        <v>0</v>
      </c>
      <c r="T286" s="102">
        <f>'[22]Main Qtr'!T19</f>
        <v>0</v>
      </c>
      <c r="U286" s="102">
        <f>'[22]Main Qtr'!U19</f>
        <v>0</v>
      </c>
    </row>
    <row r="287" spans="1:21">
      <c r="A287" s="59" t="s">
        <v>50</v>
      </c>
      <c r="B287" s="102">
        <f>'[22]Main Qtr'!B20</f>
        <v>0</v>
      </c>
      <c r="C287" s="102">
        <f>'[22]Main Qtr'!C20</f>
        <v>0</v>
      </c>
      <c r="D287" s="102">
        <f>'[22]Main Qtr'!D20</f>
        <v>0</v>
      </c>
      <c r="E287" s="102">
        <f>'[22]Main Qtr'!E20</f>
        <v>0</v>
      </c>
      <c r="F287" s="102">
        <f>'[22]Main Qtr'!F20</f>
        <v>0</v>
      </c>
      <c r="G287" s="102">
        <f>'[22]Main Qtr'!G20</f>
        <v>0</v>
      </c>
      <c r="H287" s="102">
        <f>'[22]Main Qtr'!H20</f>
        <v>0</v>
      </c>
      <c r="I287" s="102">
        <f>'[22]Main Qtr'!I20</f>
        <v>0</v>
      </c>
      <c r="J287" s="102">
        <f>'[22]Main Qtr'!J20</f>
        <v>0</v>
      </c>
      <c r="K287" s="102">
        <f>'[22]Main Qtr'!K20</f>
        <v>0</v>
      </c>
      <c r="L287" s="102">
        <f>'[22]Main Qtr'!L20</f>
        <v>0</v>
      </c>
      <c r="M287" s="102">
        <f>'[22]Main Qtr'!M20</f>
        <v>0</v>
      </c>
      <c r="N287" s="102">
        <f>'[22]Main Qtr'!N20</f>
        <v>0</v>
      </c>
      <c r="O287" s="102">
        <f>'[22]Main Qtr'!O20</f>
        <v>0</v>
      </c>
      <c r="P287" s="102">
        <f>'[22]Main Qtr'!P20</f>
        <v>0</v>
      </c>
      <c r="Q287" s="102">
        <f>'[22]Main Qtr'!Q20</f>
        <v>0</v>
      </c>
      <c r="R287" s="102">
        <f>'[22]Main Qtr'!R20</f>
        <v>0</v>
      </c>
      <c r="S287" s="102">
        <f>'[22]Main Qtr'!S20</f>
        <v>0</v>
      </c>
      <c r="T287" s="102">
        <f>'[22]Main Qtr'!T20</f>
        <v>0</v>
      </c>
      <c r="U287" s="102">
        <f>'[22]Main Qtr'!U20</f>
        <v>0</v>
      </c>
    </row>
    <row r="288" spans="1:21">
      <c r="A288" s="59" t="s">
        <v>51</v>
      </c>
      <c r="B288" s="102">
        <f>'[22]Main Qtr'!B21</f>
        <v>0</v>
      </c>
      <c r="C288" s="102">
        <f>'[22]Main Qtr'!C21</f>
        <v>0</v>
      </c>
      <c r="D288" s="102">
        <f>'[22]Main Qtr'!D21</f>
        <v>0</v>
      </c>
      <c r="E288" s="102">
        <f>'[22]Main Qtr'!E21</f>
        <v>0</v>
      </c>
      <c r="F288" s="102">
        <f>'[22]Main Qtr'!F21</f>
        <v>0</v>
      </c>
      <c r="G288" s="102">
        <f>'[22]Main Qtr'!G21</f>
        <v>0</v>
      </c>
      <c r="H288" s="102">
        <f>'[22]Main Qtr'!H21</f>
        <v>0</v>
      </c>
      <c r="I288" s="102">
        <f>'[22]Main Qtr'!I21</f>
        <v>0</v>
      </c>
      <c r="J288" s="102">
        <f>'[22]Main Qtr'!J21</f>
        <v>0</v>
      </c>
      <c r="K288" s="102">
        <f>'[22]Main Qtr'!K21</f>
        <v>0</v>
      </c>
      <c r="L288" s="102">
        <f>'[22]Main Qtr'!L21</f>
        <v>0</v>
      </c>
      <c r="M288" s="102">
        <f>'[22]Main Qtr'!M21</f>
        <v>0</v>
      </c>
      <c r="N288" s="102">
        <f>'[22]Main Qtr'!N21</f>
        <v>0</v>
      </c>
      <c r="O288" s="102">
        <f>'[22]Main Qtr'!O21</f>
        <v>0</v>
      </c>
      <c r="P288" s="102">
        <f>'[22]Main Qtr'!P21</f>
        <v>0</v>
      </c>
      <c r="Q288" s="102">
        <f>'[22]Main Qtr'!Q21</f>
        <v>0</v>
      </c>
      <c r="R288" s="102">
        <f>'[22]Main Qtr'!R21</f>
        <v>0</v>
      </c>
      <c r="S288" s="102">
        <f>'[22]Main Qtr'!S21</f>
        <v>0</v>
      </c>
      <c r="T288" s="102">
        <f>'[22]Main Qtr'!T21</f>
        <v>0</v>
      </c>
      <c r="U288" s="102">
        <f>'[22]Main Qtr'!U21</f>
        <v>0</v>
      </c>
    </row>
    <row r="289" spans="1:21">
      <c r="A289" s="59" t="s">
        <v>52</v>
      </c>
      <c r="B289" s="102">
        <f>'[22]Main Qtr'!B22</f>
        <v>0</v>
      </c>
      <c r="C289" s="102">
        <f>'[22]Main Qtr'!C22</f>
        <v>0</v>
      </c>
      <c r="D289" s="102">
        <f>'[22]Main Qtr'!D22</f>
        <v>0</v>
      </c>
      <c r="E289" s="102">
        <f>'[22]Main Qtr'!E22</f>
        <v>0</v>
      </c>
      <c r="F289" s="102">
        <f>'[22]Main Qtr'!F22</f>
        <v>0</v>
      </c>
      <c r="G289" s="102">
        <f>'[22]Main Qtr'!G22</f>
        <v>0</v>
      </c>
      <c r="H289" s="102">
        <f>'[22]Main Qtr'!H22</f>
        <v>0</v>
      </c>
      <c r="I289" s="102">
        <f>'[22]Main Qtr'!I22</f>
        <v>0</v>
      </c>
      <c r="J289" s="102">
        <f>'[22]Main Qtr'!J22</f>
        <v>0</v>
      </c>
      <c r="K289" s="102">
        <f>'[22]Main Qtr'!K22</f>
        <v>0</v>
      </c>
      <c r="L289" s="102">
        <f>'[22]Main Qtr'!L22</f>
        <v>0</v>
      </c>
      <c r="M289" s="102">
        <f>'[22]Main Qtr'!M22</f>
        <v>0</v>
      </c>
      <c r="N289" s="102">
        <f>'[22]Main Qtr'!N22</f>
        <v>0</v>
      </c>
      <c r="O289" s="102">
        <f>'[22]Main Qtr'!O22</f>
        <v>0</v>
      </c>
      <c r="P289" s="102">
        <f>'[22]Main Qtr'!P22</f>
        <v>0</v>
      </c>
      <c r="Q289" s="102">
        <f>'[22]Main Qtr'!Q22</f>
        <v>0</v>
      </c>
      <c r="R289" s="102">
        <f>'[22]Main Qtr'!R22</f>
        <v>0</v>
      </c>
      <c r="S289" s="102">
        <f>'[22]Main Qtr'!S22</f>
        <v>0</v>
      </c>
      <c r="T289" s="102">
        <f>'[22]Main Qtr'!T22</f>
        <v>0</v>
      </c>
      <c r="U289" s="102">
        <f>'[22]Main Qtr'!U22</f>
        <v>0</v>
      </c>
    </row>
    <row r="290" spans="1:21">
      <c r="A290" s="59" t="s">
        <v>53</v>
      </c>
      <c r="B290" s="102">
        <f>'[22]Main Qtr'!B23</f>
        <v>0</v>
      </c>
      <c r="C290" s="102">
        <f>'[22]Main Qtr'!C23</f>
        <v>0</v>
      </c>
      <c r="D290" s="102">
        <f>'[22]Main Qtr'!D23</f>
        <v>0</v>
      </c>
      <c r="E290" s="102">
        <f>'[22]Main Qtr'!E23</f>
        <v>0</v>
      </c>
      <c r="F290" s="102">
        <f>'[22]Main Qtr'!F23</f>
        <v>0</v>
      </c>
      <c r="G290" s="102">
        <f>'[22]Main Qtr'!G23</f>
        <v>0</v>
      </c>
      <c r="H290" s="102">
        <f>'[22]Main Qtr'!H23</f>
        <v>0</v>
      </c>
      <c r="I290" s="102">
        <f>'[22]Main Qtr'!I23</f>
        <v>0</v>
      </c>
      <c r="J290" s="102">
        <f>'[22]Main Qtr'!J23</f>
        <v>0</v>
      </c>
      <c r="K290" s="102">
        <f>'[22]Main Qtr'!K23</f>
        <v>0</v>
      </c>
      <c r="L290" s="102">
        <f>'[22]Main Qtr'!L23</f>
        <v>0</v>
      </c>
      <c r="M290" s="102">
        <f>'[22]Main Qtr'!M23</f>
        <v>0</v>
      </c>
      <c r="N290" s="102">
        <f>'[22]Main Qtr'!N23</f>
        <v>0</v>
      </c>
      <c r="O290" s="102">
        <f>'[22]Main Qtr'!O23</f>
        <v>0</v>
      </c>
      <c r="P290" s="102">
        <f>'[22]Main Qtr'!P23</f>
        <v>0</v>
      </c>
      <c r="Q290" s="102">
        <f>'[22]Main Qtr'!Q23</f>
        <v>0</v>
      </c>
      <c r="R290" s="102">
        <f>'[22]Main Qtr'!R23</f>
        <v>0</v>
      </c>
      <c r="S290" s="102">
        <f>'[22]Main Qtr'!S23</f>
        <v>0</v>
      </c>
      <c r="T290" s="102">
        <f>'[22]Main Qtr'!T23</f>
        <v>0</v>
      </c>
      <c r="U290" s="102">
        <f>'[22]Main Qtr'!U23</f>
        <v>0</v>
      </c>
    </row>
    <row r="291" spans="1:21">
      <c r="A291" s="59" t="s">
        <v>54</v>
      </c>
      <c r="B291" s="102">
        <f>'[22]Main Qtr'!B24</f>
        <v>0</v>
      </c>
      <c r="C291" s="102">
        <f>'[22]Main Qtr'!C24</f>
        <v>0</v>
      </c>
      <c r="D291" s="102">
        <f>'[22]Main Qtr'!D24</f>
        <v>0</v>
      </c>
      <c r="E291" s="102">
        <f>'[22]Main Qtr'!E24</f>
        <v>0</v>
      </c>
      <c r="F291" s="102">
        <f>'[22]Main Qtr'!F24</f>
        <v>0</v>
      </c>
      <c r="G291" s="102">
        <f>'[22]Main Qtr'!G24</f>
        <v>0</v>
      </c>
      <c r="H291" s="102">
        <f>'[22]Main Qtr'!H24</f>
        <v>0</v>
      </c>
      <c r="I291" s="102">
        <f>'[22]Main Qtr'!I24</f>
        <v>0</v>
      </c>
      <c r="J291" s="102">
        <f>'[22]Main Qtr'!J24</f>
        <v>0</v>
      </c>
      <c r="K291" s="102">
        <f>'[22]Main Qtr'!K24</f>
        <v>0</v>
      </c>
      <c r="L291" s="102">
        <f>'[22]Main Qtr'!L24</f>
        <v>0</v>
      </c>
      <c r="M291" s="102">
        <f>'[22]Main Qtr'!M24</f>
        <v>0</v>
      </c>
      <c r="N291" s="102">
        <f>'[22]Main Qtr'!N24</f>
        <v>0</v>
      </c>
      <c r="O291" s="102">
        <f>'[22]Main Qtr'!O24</f>
        <v>0</v>
      </c>
      <c r="P291" s="102">
        <f>'[22]Main Qtr'!P24</f>
        <v>0</v>
      </c>
      <c r="Q291" s="102">
        <f>'[22]Main Qtr'!Q24</f>
        <v>0</v>
      </c>
      <c r="R291" s="102">
        <f>'[22]Main Qtr'!R24</f>
        <v>0</v>
      </c>
      <c r="S291" s="102">
        <f>'[22]Main Qtr'!S24</f>
        <v>0</v>
      </c>
      <c r="T291" s="102">
        <f>'[22]Main Qtr'!T24</f>
        <v>0</v>
      </c>
      <c r="U291" s="102">
        <f>'[22]Main Qtr'!U24</f>
        <v>0</v>
      </c>
    </row>
    <row r="292" spans="1:21">
      <c r="A292" s="59" t="s">
        <v>55</v>
      </c>
      <c r="B292" s="102">
        <f>'[22]Main Qtr'!B25</f>
        <v>0</v>
      </c>
      <c r="C292" s="102">
        <f>'[22]Main Qtr'!C25</f>
        <v>0</v>
      </c>
      <c r="D292" s="102">
        <f>'[22]Main Qtr'!D25</f>
        <v>0</v>
      </c>
      <c r="E292" s="102">
        <f>'[22]Main Qtr'!E25</f>
        <v>0</v>
      </c>
      <c r="F292" s="102">
        <f>'[22]Main Qtr'!F25</f>
        <v>0</v>
      </c>
      <c r="G292" s="102">
        <f>'[22]Main Qtr'!G25</f>
        <v>0</v>
      </c>
      <c r="H292" s="102">
        <f>'[22]Main Qtr'!H25</f>
        <v>0</v>
      </c>
      <c r="I292" s="102">
        <f>'[22]Main Qtr'!I25</f>
        <v>0</v>
      </c>
      <c r="J292" s="102">
        <f>'[22]Main Qtr'!J25</f>
        <v>0</v>
      </c>
      <c r="K292" s="102">
        <f>'[22]Main Qtr'!K25</f>
        <v>0</v>
      </c>
      <c r="L292" s="102">
        <f>'[22]Main Qtr'!L25</f>
        <v>0</v>
      </c>
      <c r="M292" s="102">
        <f>'[22]Main Qtr'!M25</f>
        <v>0</v>
      </c>
      <c r="N292" s="102">
        <f>'[22]Main Qtr'!N25</f>
        <v>0</v>
      </c>
      <c r="O292" s="102">
        <f>'[22]Main Qtr'!O25</f>
        <v>0</v>
      </c>
      <c r="P292" s="102">
        <f>'[22]Main Qtr'!P25</f>
        <v>0</v>
      </c>
      <c r="Q292" s="102">
        <f>'[22]Main Qtr'!Q25</f>
        <v>0</v>
      </c>
      <c r="R292" s="102">
        <f>'[22]Main Qtr'!R25</f>
        <v>0</v>
      </c>
      <c r="S292" s="102">
        <f>'[22]Main Qtr'!S25</f>
        <v>0</v>
      </c>
      <c r="T292" s="102">
        <f>'[22]Main Qtr'!T25</f>
        <v>0</v>
      </c>
      <c r="U292" s="102">
        <f>'[22]Main Qtr'!U25</f>
        <v>0</v>
      </c>
    </row>
    <row r="293" spans="1:21">
      <c r="A293" s="59" t="s">
        <v>56</v>
      </c>
      <c r="B293" s="102">
        <f>'[22]Main Qtr'!B26</f>
        <v>0</v>
      </c>
      <c r="C293" s="102">
        <f>'[22]Main Qtr'!C26</f>
        <v>0</v>
      </c>
      <c r="D293" s="102">
        <f>'[22]Main Qtr'!D26</f>
        <v>0</v>
      </c>
      <c r="E293" s="102">
        <f>'[22]Main Qtr'!E26</f>
        <v>0</v>
      </c>
      <c r="F293" s="102">
        <f>'[22]Main Qtr'!F26</f>
        <v>0</v>
      </c>
      <c r="G293" s="102">
        <f>'[22]Main Qtr'!G26</f>
        <v>0</v>
      </c>
      <c r="H293" s="102">
        <f>'[22]Main Qtr'!H26</f>
        <v>0</v>
      </c>
      <c r="I293" s="102">
        <f>'[22]Main Qtr'!I26</f>
        <v>0</v>
      </c>
      <c r="J293" s="102">
        <f>'[22]Main Qtr'!J26</f>
        <v>0</v>
      </c>
      <c r="K293" s="102">
        <f>'[22]Main Qtr'!K26</f>
        <v>0</v>
      </c>
      <c r="L293" s="102">
        <f>'[22]Main Qtr'!L26</f>
        <v>0</v>
      </c>
      <c r="M293" s="102">
        <f>'[22]Main Qtr'!M26</f>
        <v>0</v>
      </c>
      <c r="N293" s="102">
        <f>'[22]Main Qtr'!N26</f>
        <v>0</v>
      </c>
      <c r="O293" s="102">
        <f>'[22]Main Qtr'!O26</f>
        <v>0</v>
      </c>
      <c r="P293" s="102">
        <f>'[22]Main Qtr'!P26</f>
        <v>0</v>
      </c>
      <c r="Q293" s="102">
        <f>'[22]Main Qtr'!Q26</f>
        <v>0</v>
      </c>
      <c r="R293" s="102">
        <f>'[22]Main Qtr'!R26</f>
        <v>0</v>
      </c>
      <c r="S293" s="102">
        <f>'[22]Main Qtr'!S26</f>
        <v>0</v>
      </c>
      <c r="T293" s="102">
        <f>'[22]Main Qtr'!T26</f>
        <v>0</v>
      </c>
      <c r="U293" s="102">
        <f>'[22]Main Qtr'!U26</f>
        <v>0</v>
      </c>
    </row>
    <row r="294" spans="1:21">
      <c r="A294" s="59" t="s">
        <v>57</v>
      </c>
      <c r="B294" s="102">
        <f>'[22]Main Qtr'!B27</f>
        <v>0</v>
      </c>
      <c r="C294" s="102">
        <f>'[22]Main Qtr'!C27</f>
        <v>0</v>
      </c>
      <c r="D294" s="102">
        <f>'[22]Main Qtr'!D27</f>
        <v>0</v>
      </c>
      <c r="E294" s="102">
        <f>'[22]Main Qtr'!E27</f>
        <v>0</v>
      </c>
      <c r="F294" s="102">
        <f>'[22]Main Qtr'!F27</f>
        <v>0</v>
      </c>
      <c r="G294" s="102">
        <f>'[22]Main Qtr'!G27</f>
        <v>0</v>
      </c>
      <c r="H294" s="102">
        <f>'[22]Main Qtr'!H27</f>
        <v>0</v>
      </c>
      <c r="I294" s="102">
        <f>'[22]Main Qtr'!I27</f>
        <v>0</v>
      </c>
      <c r="J294" s="102">
        <f>'[22]Main Qtr'!J27</f>
        <v>0</v>
      </c>
      <c r="K294" s="102">
        <f>'[22]Main Qtr'!K27</f>
        <v>0</v>
      </c>
      <c r="L294" s="102">
        <f>'[22]Main Qtr'!L27</f>
        <v>0</v>
      </c>
      <c r="M294" s="102">
        <f>'[22]Main Qtr'!M27</f>
        <v>0</v>
      </c>
      <c r="N294" s="102">
        <f>'[22]Main Qtr'!N27</f>
        <v>0</v>
      </c>
      <c r="O294" s="102">
        <f>'[22]Main Qtr'!O27</f>
        <v>0</v>
      </c>
      <c r="P294" s="102">
        <f>'[22]Main Qtr'!P27</f>
        <v>0</v>
      </c>
      <c r="Q294" s="102">
        <f>'[22]Main Qtr'!Q27</f>
        <v>0</v>
      </c>
      <c r="R294" s="102">
        <f>'[22]Main Qtr'!R27</f>
        <v>0</v>
      </c>
      <c r="S294" s="102">
        <f>'[22]Main Qtr'!S27</f>
        <v>0</v>
      </c>
      <c r="T294" s="102">
        <f>'[22]Main Qtr'!T27</f>
        <v>0</v>
      </c>
      <c r="U294" s="102">
        <f>'[22]Main Qtr'!U27</f>
        <v>0</v>
      </c>
    </row>
    <row r="295" spans="1:21">
      <c r="A295" s="58"/>
      <c r="B295" s="58"/>
      <c r="G295" s="58"/>
      <c r="L295" s="58"/>
      <c r="Q295" s="58"/>
    </row>
    <row r="296" spans="1:21">
      <c r="A296" s="59" t="s">
        <v>172</v>
      </c>
      <c r="B296" s="59" t="s">
        <v>73</v>
      </c>
      <c r="G296" s="59" t="s">
        <v>69</v>
      </c>
      <c r="L296" s="59" t="s">
        <v>70</v>
      </c>
      <c r="Q296" s="59" t="s">
        <v>71</v>
      </c>
    </row>
    <row r="297" spans="1:21">
      <c r="B297" s="59" t="s">
        <v>3</v>
      </c>
      <c r="C297" s="59" t="s">
        <v>4</v>
      </c>
      <c r="D297" s="59" t="s">
        <v>5</v>
      </c>
      <c r="E297" s="59" t="s">
        <v>6</v>
      </c>
      <c r="F297" s="59" t="s">
        <v>7</v>
      </c>
      <c r="G297" s="59" t="s">
        <v>3</v>
      </c>
      <c r="H297" s="59" t="s">
        <v>4</v>
      </c>
      <c r="I297" s="59" t="s">
        <v>5</v>
      </c>
      <c r="J297" s="59" t="s">
        <v>6</v>
      </c>
      <c r="K297" s="59" t="s">
        <v>7</v>
      </c>
      <c r="L297" s="59" t="s">
        <v>3</v>
      </c>
      <c r="M297" s="59" t="s">
        <v>4</v>
      </c>
      <c r="N297" s="59" t="s">
        <v>5</v>
      </c>
      <c r="O297" s="59" t="s">
        <v>6</v>
      </c>
      <c r="P297" s="59" t="s">
        <v>7</v>
      </c>
      <c r="Q297" s="59" t="s">
        <v>3</v>
      </c>
      <c r="R297" s="59" t="s">
        <v>4</v>
      </c>
      <c r="S297" s="59" t="s">
        <v>5</v>
      </c>
      <c r="T297" s="59" t="s">
        <v>6</v>
      </c>
      <c r="U297" s="59" t="s">
        <v>7</v>
      </c>
    </row>
    <row r="298" spans="1:21">
      <c r="A298" s="59" t="s">
        <v>2</v>
      </c>
      <c r="B298" s="102">
        <f>[23]Main!B5</f>
        <v>0</v>
      </c>
      <c r="C298" s="102">
        <f>[23]Main!C5</f>
        <v>0</v>
      </c>
      <c r="D298" s="102">
        <f>[23]Main!D5</f>
        <v>0</v>
      </c>
      <c r="E298" s="102">
        <f>[23]Main!E5</f>
        <v>0</v>
      </c>
      <c r="F298" s="102">
        <f>[23]Main!F5</f>
        <v>0</v>
      </c>
      <c r="G298" s="102">
        <f>[23]Main!G5</f>
        <v>0</v>
      </c>
      <c r="H298" s="102">
        <f>[23]Main!H5</f>
        <v>0</v>
      </c>
      <c r="I298" s="102">
        <f>[23]Main!I5</f>
        <v>0</v>
      </c>
      <c r="J298" s="102">
        <f>[23]Main!J5</f>
        <v>0</v>
      </c>
      <c r="K298" s="102">
        <f>[23]Main!K5</f>
        <v>0</v>
      </c>
      <c r="L298" s="102">
        <f>[23]Main!L5</f>
        <v>0</v>
      </c>
      <c r="M298" s="102">
        <f>[23]Main!M5</f>
        <v>0</v>
      </c>
      <c r="N298" s="102">
        <f>[23]Main!N5</f>
        <v>0</v>
      </c>
      <c r="O298" s="102">
        <f>[23]Main!O5</f>
        <v>0</v>
      </c>
      <c r="P298" s="102">
        <f>[23]Main!P5</f>
        <v>0</v>
      </c>
      <c r="Q298" s="102">
        <f>[23]Main!Q5</f>
        <v>0</v>
      </c>
      <c r="R298" s="102">
        <f>[23]Main!R5</f>
        <v>0</v>
      </c>
      <c r="S298" s="102">
        <f>[23]Main!S5</f>
        <v>0</v>
      </c>
      <c r="T298" s="102">
        <f>[23]Main!T5</f>
        <v>0</v>
      </c>
      <c r="U298" s="102">
        <f>[23]Main!U5</f>
        <v>0</v>
      </c>
    </row>
    <row r="299" spans="1:21">
      <c r="A299" s="59" t="s">
        <v>150</v>
      </c>
      <c r="B299" s="102">
        <f>[23]Main!B6</f>
        <v>0</v>
      </c>
      <c r="C299" s="102">
        <f>[23]Main!C6</f>
        <v>0</v>
      </c>
      <c r="D299" s="102">
        <f>[23]Main!D6</f>
        <v>0</v>
      </c>
      <c r="E299" s="102">
        <f>[23]Main!E6</f>
        <v>0</v>
      </c>
      <c r="F299" s="102">
        <f>[23]Main!F6</f>
        <v>0</v>
      </c>
      <c r="G299" s="102">
        <f>[23]Main!G6</f>
        <v>0</v>
      </c>
      <c r="H299" s="102">
        <f>[23]Main!H6</f>
        <v>0</v>
      </c>
      <c r="I299" s="102">
        <f>[23]Main!I6</f>
        <v>0</v>
      </c>
      <c r="J299" s="102">
        <f>[23]Main!J6</f>
        <v>0</v>
      </c>
      <c r="K299" s="102">
        <f>[23]Main!K6</f>
        <v>0</v>
      </c>
      <c r="L299" s="102">
        <f>[23]Main!L6</f>
        <v>0</v>
      </c>
      <c r="M299" s="102">
        <f>[23]Main!M6</f>
        <v>0</v>
      </c>
      <c r="N299" s="102">
        <f>[23]Main!N6</f>
        <v>0</v>
      </c>
      <c r="O299" s="102">
        <f>[23]Main!O6</f>
        <v>0</v>
      </c>
      <c r="P299" s="102">
        <f>[23]Main!P6</f>
        <v>0</v>
      </c>
      <c r="Q299" s="102">
        <f>[23]Main!Q6</f>
        <v>0</v>
      </c>
      <c r="R299" s="102">
        <f>[23]Main!R6</f>
        <v>0</v>
      </c>
      <c r="S299" s="102">
        <f>[23]Main!S6</f>
        <v>0</v>
      </c>
      <c r="T299" s="102">
        <f>[23]Main!T6</f>
        <v>0</v>
      </c>
      <c r="U299" s="102">
        <f>[23]Main!U6</f>
        <v>0</v>
      </c>
    </row>
    <row r="300" spans="1:21">
      <c r="A300" s="59" t="s">
        <v>37</v>
      </c>
      <c r="B300" s="102">
        <f>[23]Main!B7</f>
        <v>0</v>
      </c>
      <c r="C300" s="102">
        <f>[23]Main!C7</f>
        <v>0</v>
      </c>
      <c r="D300" s="102">
        <f>[23]Main!D7</f>
        <v>0</v>
      </c>
      <c r="E300" s="102">
        <f>[23]Main!E7</f>
        <v>0</v>
      </c>
      <c r="F300" s="102">
        <f>[23]Main!F7</f>
        <v>0</v>
      </c>
      <c r="G300" s="102">
        <f>[23]Main!G7</f>
        <v>0</v>
      </c>
      <c r="H300" s="102">
        <f>[23]Main!H7</f>
        <v>0</v>
      </c>
      <c r="I300" s="102">
        <f>[23]Main!I7</f>
        <v>0</v>
      </c>
      <c r="J300" s="102">
        <f>[23]Main!J7</f>
        <v>0</v>
      </c>
      <c r="K300" s="102">
        <f>[23]Main!K7</f>
        <v>0</v>
      </c>
      <c r="L300" s="102">
        <f>[23]Main!L7</f>
        <v>0</v>
      </c>
      <c r="M300" s="102">
        <f>[23]Main!M7</f>
        <v>0</v>
      </c>
      <c r="N300" s="102">
        <f>[23]Main!N7</f>
        <v>0</v>
      </c>
      <c r="O300" s="102">
        <f>[23]Main!O7</f>
        <v>0</v>
      </c>
      <c r="P300" s="102">
        <f>[23]Main!P7</f>
        <v>0</v>
      </c>
      <c r="Q300" s="102">
        <f>[23]Main!Q7</f>
        <v>0</v>
      </c>
      <c r="R300" s="102">
        <f>[23]Main!R7</f>
        <v>0</v>
      </c>
      <c r="S300" s="102">
        <f>[23]Main!S7</f>
        <v>0</v>
      </c>
      <c r="T300" s="102">
        <f>[23]Main!T7</f>
        <v>0</v>
      </c>
      <c r="U300" s="102">
        <f>[23]Main!U7</f>
        <v>0</v>
      </c>
    </row>
    <row r="301" spans="1:21">
      <c r="A301" s="59" t="s">
        <v>38</v>
      </c>
      <c r="B301" s="102">
        <f>[23]Main!B8</f>
        <v>0</v>
      </c>
      <c r="C301" s="102">
        <f>[23]Main!C8</f>
        <v>0</v>
      </c>
      <c r="D301" s="102">
        <f>[23]Main!D8</f>
        <v>0</v>
      </c>
      <c r="E301" s="102">
        <f>[23]Main!E8</f>
        <v>0</v>
      </c>
      <c r="F301" s="102">
        <f>[23]Main!F8</f>
        <v>0</v>
      </c>
      <c r="G301" s="102">
        <f>[23]Main!G8</f>
        <v>0</v>
      </c>
      <c r="H301" s="102">
        <f>[23]Main!H8</f>
        <v>0</v>
      </c>
      <c r="I301" s="102">
        <f>[23]Main!I8</f>
        <v>0</v>
      </c>
      <c r="J301" s="102">
        <f>[23]Main!J8</f>
        <v>0</v>
      </c>
      <c r="K301" s="102">
        <f>[23]Main!K8</f>
        <v>0</v>
      </c>
      <c r="L301" s="102">
        <f>[23]Main!L8</f>
        <v>0</v>
      </c>
      <c r="M301" s="102">
        <f>[23]Main!M8</f>
        <v>0</v>
      </c>
      <c r="N301" s="102">
        <f>[23]Main!N8</f>
        <v>0</v>
      </c>
      <c r="O301" s="102">
        <f>[23]Main!O8</f>
        <v>0</v>
      </c>
      <c r="P301" s="102">
        <f>[23]Main!P8</f>
        <v>0</v>
      </c>
      <c r="Q301" s="102">
        <f>[23]Main!Q8</f>
        <v>0</v>
      </c>
      <c r="R301" s="102">
        <f>[23]Main!R8</f>
        <v>0</v>
      </c>
      <c r="S301" s="102">
        <f>[23]Main!S8</f>
        <v>0</v>
      </c>
      <c r="T301" s="102">
        <f>[23]Main!T8</f>
        <v>0</v>
      </c>
      <c r="U301" s="102">
        <f>[23]Main!U8</f>
        <v>0</v>
      </c>
    </row>
    <row r="302" spans="1:21">
      <c r="A302" s="59" t="s">
        <v>39</v>
      </c>
      <c r="B302" s="102">
        <f>[23]Main!B9</f>
        <v>0</v>
      </c>
      <c r="C302" s="102">
        <f>[23]Main!C9</f>
        <v>0</v>
      </c>
      <c r="D302" s="102">
        <f>[23]Main!D9</f>
        <v>0</v>
      </c>
      <c r="E302" s="102">
        <f>[23]Main!E9</f>
        <v>0</v>
      </c>
      <c r="F302" s="102">
        <f>[23]Main!F9</f>
        <v>0</v>
      </c>
      <c r="G302" s="102">
        <f>[23]Main!G9</f>
        <v>0</v>
      </c>
      <c r="H302" s="102">
        <f>[23]Main!H9</f>
        <v>0</v>
      </c>
      <c r="I302" s="102">
        <f>[23]Main!I9</f>
        <v>0</v>
      </c>
      <c r="J302" s="102">
        <f>[23]Main!J9</f>
        <v>0</v>
      </c>
      <c r="K302" s="102">
        <f>[23]Main!K9</f>
        <v>0</v>
      </c>
      <c r="L302" s="102">
        <f>[23]Main!L9</f>
        <v>0</v>
      </c>
      <c r="M302" s="102">
        <f>[23]Main!M9</f>
        <v>0</v>
      </c>
      <c r="N302" s="102">
        <f>[23]Main!N9</f>
        <v>0</v>
      </c>
      <c r="O302" s="102">
        <f>[23]Main!O9</f>
        <v>0</v>
      </c>
      <c r="P302" s="102">
        <f>[23]Main!P9</f>
        <v>0</v>
      </c>
      <c r="Q302" s="102">
        <f>[23]Main!Q9</f>
        <v>0</v>
      </c>
      <c r="R302" s="102">
        <f>[23]Main!R9</f>
        <v>0</v>
      </c>
      <c r="S302" s="102">
        <f>[23]Main!S9</f>
        <v>0</v>
      </c>
      <c r="T302" s="102">
        <f>[23]Main!T9</f>
        <v>0</v>
      </c>
      <c r="U302" s="102">
        <f>[23]Main!U9</f>
        <v>0</v>
      </c>
    </row>
    <row r="303" spans="1:21">
      <c r="A303" s="59" t="s">
        <v>40</v>
      </c>
      <c r="B303" s="102">
        <f>[23]Main!B10</f>
        <v>0</v>
      </c>
      <c r="C303" s="102">
        <f>[23]Main!C10</f>
        <v>0</v>
      </c>
      <c r="D303" s="102">
        <f>[23]Main!D10</f>
        <v>0</v>
      </c>
      <c r="E303" s="102">
        <f>[23]Main!E10</f>
        <v>0</v>
      </c>
      <c r="F303" s="102">
        <f>[23]Main!F10</f>
        <v>0</v>
      </c>
      <c r="G303" s="102">
        <f>[23]Main!G10</f>
        <v>0</v>
      </c>
      <c r="H303" s="102">
        <f>[23]Main!H10</f>
        <v>0</v>
      </c>
      <c r="I303" s="102">
        <f>[23]Main!I10</f>
        <v>0</v>
      </c>
      <c r="J303" s="102">
        <f>[23]Main!J10</f>
        <v>0</v>
      </c>
      <c r="K303" s="102">
        <f>[23]Main!K10</f>
        <v>0</v>
      </c>
      <c r="L303" s="102">
        <f>[23]Main!L10</f>
        <v>0</v>
      </c>
      <c r="M303" s="102">
        <f>[23]Main!M10</f>
        <v>0</v>
      </c>
      <c r="N303" s="102">
        <f>[23]Main!N10</f>
        <v>0</v>
      </c>
      <c r="O303" s="102">
        <f>[23]Main!O10</f>
        <v>0</v>
      </c>
      <c r="P303" s="102">
        <f>[23]Main!P10</f>
        <v>0</v>
      </c>
      <c r="Q303" s="102">
        <f>[23]Main!Q10</f>
        <v>0</v>
      </c>
      <c r="R303" s="102">
        <f>[23]Main!R10</f>
        <v>0</v>
      </c>
      <c r="S303" s="102">
        <f>[23]Main!S10</f>
        <v>0</v>
      </c>
      <c r="T303" s="102">
        <f>[23]Main!T10</f>
        <v>0</v>
      </c>
      <c r="U303" s="102">
        <f>[23]Main!U10</f>
        <v>0</v>
      </c>
    </row>
    <row r="304" spans="1:21">
      <c r="A304" s="59" t="s">
        <v>41</v>
      </c>
      <c r="B304" s="102">
        <f>[23]Main!B11</f>
        <v>0</v>
      </c>
      <c r="C304" s="102">
        <f>[23]Main!C11</f>
        <v>0</v>
      </c>
      <c r="D304" s="102">
        <f>[23]Main!D11</f>
        <v>0</v>
      </c>
      <c r="E304" s="102">
        <f>[23]Main!E11</f>
        <v>0</v>
      </c>
      <c r="F304" s="102">
        <f>[23]Main!F11</f>
        <v>0</v>
      </c>
      <c r="G304" s="102">
        <f>[23]Main!G11</f>
        <v>0</v>
      </c>
      <c r="H304" s="102">
        <f>[23]Main!H11</f>
        <v>0</v>
      </c>
      <c r="I304" s="102">
        <f>[23]Main!I11</f>
        <v>0</v>
      </c>
      <c r="J304" s="102">
        <f>[23]Main!J11</f>
        <v>0</v>
      </c>
      <c r="K304" s="102">
        <f>[23]Main!K11</f>
        <v>0</v>
      </c>
      <c r="L304" s="102">
        <f>[23]Main!L11</f>
        <v>0</v>
      </c>
      <c r="M304" s="102">
        <f>[23]Main!M11</f>
        <v>0</v>
      </c>
      <c r="N304" s="102">
        <f>[23]Main!N11</f>
        <v>0</v>
      </c>
      <c r="O304" s="102">
        <f>[23]Main!O11</f>
        <v>0</v>
      </c>
      <c r="P304" s="102">
        <f>[23]Main!P11</f>
        <v>0</v>
      </c>
      <c r="Q304" s="102">
        <f>[23]Main!Q11</f>
        <v>0</v>
      </c>
      <c r="R304" s="102">
        <f>[23]Main!R11</f>
        <v>0</v>
      </c>
      <c r="S304" s="102">
        <f>[23]Main!S11</f>
        <v>0</v>
      </c>
      <c r="T304" s="102">
        <f>[23]Main!T11</f>
        <v>0</v>
      </c>
      <c r="U304" s="102">
        <f>[23]Main!U11</f>
        <v>0</v>
      </c>
    </row>
    <row r="305" spans="1:21">
      <c r="A305" s="59" t="s">
        <v>42</v>
      </c>
      <c r="B305" s="102">
        <f>[23]Main!B12</f>
        <v>0</v>
      </c>
      <c r="C305" s="102">
        <f>[23]Main!C12</f>
        <v>0</v>
      </c>
      <c r="D305" s="102">
        <f>[23]Main!D12</f>
        <v>0</v>
      </c>
      <c r="E305" s="102">
        <f>[23]Main!E12</f>
        <v>0</v>
      </c>
      <c r="F305" s="102">
        <f>[23]Main!F12</f>
        <v>0</v>
      </c>
      <c r="G305" s="102">
        <f>[23]Main!G12</f>
        <v>0</v>
      </c>
      <c r="H305" s="102">
        <f>[23]Main!H12</f>
        <v>0</v>
      </c>
      <c r="I305" s="102">
        <f>[23]Main!I12</f>
        <v>0</v>
      </c>
      <c r="J305" s="102">
        <f>[23]Main!J12</f>
        <v>0</v>
      </c>
      <c r="K305" s="102">
        <f>[23]Main!K12</f>
        <v>0</v>
      </c>
      <c r="L305" s="102">
        <f>[23]Main!L12</f>
        <v>0</v>
      </c>
      <c r="M305" s="102">
        <f>[23]Main!M12</f>
        <v>0</v>
      </c>
      <c r="N305" s="102">
        <f>[23]Main!N12</f>
        <v>0</v>
      </c>
      <c r="O305" s="102">
        <f>[23]Main!O12</f>
        <v>0</v>
      </c>
      <c r="P305" s="102">
        <f>[23]Main!P12</f>
        <v>0</v>
      </c>
      <c r="Q305" s="102">
        <f>[23]Main!Q12</f>
        <v>0</v>
      </c>
      <c r="R305" s="102">
        <f>[23]Main!R12</f>
        <v>0</v>
      </c>
      <c r="S305" s="102">
        <f>[23]Main!S12</f>
        <v>0</v>
      </c>
      <c r="T305" s="102">
        <f>[23]Main!T12</f>
        <v>0</v>
      </c>
      <c r="U305" s="102">
        <f>[23]Main!U12</f>
        <v>0</v>
      </c>
    </row>
    <row r="306" spans="1:21">
      <c r="A306" s="59" t="s">
        <v>43</v>
      </c>
      <c r="B306" s="102">
        <f>[23]Main!B13</f>
        <v>0</v>
      </c>
      <c r="C306" s="102">
        <f>[23]Main!C13</f>
        <v>0</v>
      </c>
      <c r="D306" s="102">
        <f>[23]Main!D13</f>
        <v>0</v>
      </c>
      <c r="E306" s="102">
        <f>[23]Main!E13</f>
        <v>0</v>
      </c>
      <c r="F306" s="102">
        <f>[23]Main!F13</f>
        <v>0</v>
      </c>
      <c r="G306" s="102">
        <f>[23]Main!G13</f>
        <v>0</v>
      </c>
      <c r="H306" s="102">
        <f>[23]Main!H13</f>
        <v>0</v>
      </c>
      <c r="I306" s="102">
        <f>[23]Main!I13</f>
        <v>0</v>
      </c>
      <c r="J306" s="102">
        <f>[23]Main!J13</f>
        <v>0</v>
      </c>
      <c r="K306" s="102">
        <f>[23]Main!K13</f>
        <v>0</v>
      </c>
      <c r="L306" s="102">
        <f>[23]Main!L13</f>
        <v>0</v>
      </c>
      <c r="M306" s="102">
        <f>[23]Main!M13</f>
        <v>0</v>
      </c>
      <c r="N306" s="102">
        <f>[23]Main!N13</f>
        <v>0</v>
      </c>
      <c r="O306" s="102">
        <f>[23]Main!O13</f>
        <v>0</v>
      </c>
      <c r="P306" s="102">
        <f>[23]Main!P13</f>
        <v>0</v>
      </c>
      <c r="Q306" s="102">
        <f>[23]Main!Q13</f>
        <v>0</v>
      </c>
      <c r="R306" s="102">
        <f>[23]Main!R13</f>
        <v>0</v>
      </c>
      <c r="S306" s="102">
        <f>[23]Main!S13</f>
        <v>0</v>
      </c>
      <c r="T306" s="102">
        <f>[23]Main!T13</f>
        <v>0</v>
      </c>
      <c r="U306" s="102">
        <f>[23]Main!U13</f>
        <v>0</v>
      </c>
    </row>
    <row r="307" spans="1:21">
      <c r="A307" s="59" t="s">
        <v>44</v>
      </c>
      <c r="B307" s="102">
        <f>[23]Main!B14</f>
        <v>0</v>
      </c>
      <c r="C307" s="102">
        <f>[23]Main!C14</f>
        <v>0</v>
      </c>
      <c r="D307" s="102">
        <f>[23]Main!D14</f>
        <v>0</v>
      </c>
      <c r="E307" s="102">
        <f>[23]Main!E14</f>
        <v>0</v>
      </c>
      <c r="F307" s="102">
        <f>[23]Main!F14</f>
        <v>0</v>
      </c>
      <c r="G307" s="102">
        <f>[23]Main!G14</f>
        <v>0</v>
      </c>
      <c r="H307" s="102">
        <f>[23]Main!H14</f>
        <v>0</v>
      </c>
      <c r="I307" s="102">
        <f>[23]Main!I14</f>
        <v>0</v>
      </c>
      <c r="J307" s="102">
        <f>[23]Main!J14</f>
        <v>0</v>
      </c>
      <c r="K307" s="102">
        <f>[23]Main!K14</f>
        <v>0</v>
      </c>
      <c r="L307" s="102">
        <f>[23]Main!L14</f>
        <v>0</v>
      </c>
      <c r="M307" s="102">
        <f>[23]Main!M14</f>
        <v>0</v>
      </c>
      <c r="N307" s="102">
        <f>[23]Main!N14</f>
        <v>0</v>
      </c>
      <c r="O307" s="102">
        <f>[23]Main!O14</f>
        <v>0</v>
      </c>
      <c r="P307" s="102">
        <f>[23]Main!P14</f>
        <v>0</v>
      </c>
      <c r="Q307" s="102">
        <f>[23]Main!Q14</f>
        <v>0</v>
      </c>
      <c r="R307" s="102">
        <f>[23]Main!R14</f>
        <v>0</v>
      </c>
      <c r="S307" s="102">
        <f>[23]Main!S14</f>
        <v>0</v>
      </c>
      <c r="T307" s="102">
        <f>[23]Main!T14</f>
        <v>0</v>
      </c>
      <c r="U307" s="102">
        <f>[23]Main!U14</f>
        <v>0</v>
      </c>
    </row>
    <row r="308" spans="1:21">
      <c r="A308" s="59" t="s">
        <v>45</v>
      </c>
      <c r="B308" s="102">
        <f>[23]Main!B15</f>
        <v>0</v>
      </c>
      <c r="C308" s="102">
        <f>[23]Main!C15</f>
        <v>0</v>
      </c>
      <c r="D308" s="102">
        <f>[23]Main!D15</f>
        <v>0</v>
      </c>
      <c r="E308" s="102">
        <f>[23]Main!E15</f>
        <v>0</v>
      </c>
      <c r="F308" s="102">
        <f>[23]Main!F15</f>
        <v>0</v>
      </c>
      <c r="G308" s="102">
        <f>[23]Main!G15</f>
        <v>0</v>
      </c>
      <c r="H308" s="102">
        <f>[23]Main!H15</f>
        <v>0</v>
      </c>
      <c r="I308" s="102">
        <f>[23]Main!I15</f>
        <v>0</v>
      </c>
      <c r="J308" s="102">
        <f>[23]Main!J15</f>
        <v>0</v>
      </c>
      <c r="K308" s="102">
        <f>[23]Main!K15</f>
        <v>0</v>
      </c>
      <c r="L308" s="102">
        <f>[23]Main!L15</f>
        <v>0</v>
      </c>
      <c r="M308" s="102">
        <f>[23]Main!M15</f>
        <v>0</v>
      </c>
      <c r="N308" s="102">
        <f>[23]Main!N15</f>
        <v>0</v>
      </c>
      <c r="O308" s="102">
        <f>[23]Main!O15</f>
        <v>0</v>
      </c>
      <c r="P308" s="102">
        <f>[23]Main!P15</f>
        <v>0</v>
      </c>
      <c r="Q308" s="102">
        <f>[23]Main!Q15</f>
        <v>0</v>
      </c>
      <c r="R308" s="102">
        <f>[23]Main!R15</f>
        <v>0</v>
      </c>
      <c r="S308" s="102">
        <f>[23]Main!S15</f>
        <v>0</v>
      </c>
      <c r="T308" s="102">
        <f>[23]Main!T15</f>
        <v>0</v>
      </c>
      <c r="U308" s="102">
        <f>[23]Main!U15</f>
        <v>0</v>
      </c>
    </row>
    <row r="309" spans="1:21">
      <c r="A309" s="59" t="s">
        <v>46</v>
      </c>
      <c r="B309" s="102">
        <f>[23]Main!B16</f>
        <v>0</v>
      </c>
      <c r="C309" s="102">
        <f>[23]Main!C16</f>
        <v>0</v>
      </c>
      <c r="D309" s="102">
        <f>[23]Main!D16</f>
        <v>0</v>
      </c>
      <c r="E309" s="102">
        <f>[23]Main!E16</f>
        <v>0</v>
      </c>
      <c r="F309" s="102">
        <f>[23]Main!F16</f>
        <v>0</v>
      </c>
      <c r="G309" s="102">
        <f>[23]Main!G16</f>
        <v>0</v>
      </c>
      <c r="H309" s="102">
        <f>[23]Main!H16</f>
        <v>0</v>
      </c>
      <c r="I309" s="102">
        <f>[23]Main!I16</f>
        <v>0</v>
      </c>
      <c r="J309" s="102">
        <f>[23]Main!J16</f>
        <v>0</v>
      </c>
      <c r="K309" s="102">
        <f>[23]Main!K16</f>
        <v>0</v>
      </c>
      <c r="L309" s="102">
        <f>[23]Main!L16</f>
        <v>0</v>
      </c>
      <c r="M309" s="102">
        <f>[23]Main!M16</f>
        <v>0</v>
      </c>
      <c r="N309" s="102">
        <f>[23]Main!N16</f>
        <v>0</v>
      </c>
      <c r="O309" s="102">
        <f>[23]Main!O16</f>
        <v>0</v>
      </c>
      <c r="P309" s="102">
        <f>[23]Main!P16</f>
        <v>0</v>
      </c>
      <c r="Q309" s="102">
        <f>[23]Main!Q16</f>
        <v>0</v>
      </c>
      <c r="R309" s="102">
        <f>[23]Main!R16</f>
        <v>0</v>
      </c>
      <c r="S309" s="102">
        <f>[23]Main!S16</f>
        <v>0</v>
      </c>
      <c r="T309" s="102">
        <f>[23]Main!T16</f>
        <v>0</v>
      </c>
      <c r="U309" s="102">
        <f>[23]Main!U16</f>
        <v>0</v>
      </c>
    </row>
    <row r="310" spans="1:21">
      <c r="A310" s="59" t="s">
        <v>47</v>
      </c>
      <c r="B310" s="102">
        <f>[23]Main!B17</f>
        <v>0</v>
      </c>
      <c r="C310" s="102">
        <f>[23]Main!C17</f>
        <v>0</v>
      </c>
      <c r="D310" s="102">
        <f>[23]Main!D17</f>
        <v>0</v>
      </c>
      <c r="E310" s="102">
        <f>[23]Main!E17</f>
        <v>0</v>
      </c>
      <c r="F310" s="102">
        <f>[23]Main!F17</f>
        <v>0</v>
      </c>
      <c r="G310" s="102">
        <f>[23]Main!G17</f>
        <v>0</v>
      </c>
      <c r="H310" s="102">
        <f>[23]Main!H17</f>
        <v>0</v>
      </c>
      <c r="I310" s="102">
        <f>[23]Main!I17</f>
        <v>0</v>
      </c>
      <c r="J310" s="102">
        <f>[23]Main!J17</f>
        <v>0</v>
      </c>
      <c r="K310" s="102">
        <f>[23]Main!K17</f>
        <v>0</v>
      </c>
      <c r="L310" s="102">
        <f>[23]Main!L17</f>
        <v>0</v>
      </c>
      <c r="M310" s="102">
        <f>[23]Main!M17</f>
        <v>0</v>
      </c>
      <c r="N310" s="102">
        <f>[23]Main!N17</f>
        <v>0</v>
      </c>
      <c r="O310" s="102">
        <f>[23]Main!O17</f>
        <v>0</v>
      </c>
      <c r="P310" s="102">
        <f>[23]Main!P17</f>
        <v>0</v>
      </c>
      <c r="Q310" s="102">
        <f>[23]Main!Q17</f>
        <v>0</v>
      </c>
      <c r="R310" s="102">
        <f>[23]Main!R17</f>
        <v>0</v>
      </c>
      <c r="S310" s="102">
        <f>[23]Main!S17</f>
        <v>0</v>
      </c>
      <c r="T310" s="102">
        <f>[23]Main!T17</f>
        <v>0</v>
      </c>
      <c r="U310" s="102">
        <f>[23]Main!U17</f>
        <v>0</v>
      </c>
    </row>
    <row r="311" spans="1:21">
      <c r="A311" s="59" t="s">
        <v>48</v>
      </c>
      <c r="B311" s="102">
        <f>[23]Main!B18</f>
        <v>0</v>
      </c>
      <c r="C311" s="102">
        <f>[23]Main!C18</f>
        <v>0</v>
      </c>
      <c r="D311" s="102">
        <f>[23]Main!D18</f>
        <v>0</v>
      </c>
      <c r="E311" s="102">
        <f>[23]Main!E18</f>
        <v>0</v>
      </c>
      <c r="F311" s="102">
        <f>[23]Main!F18</f>
        <v>0</v>
      </c>
      <c r="G311" s="102">
        <f>[23]Main!G18</f>
        <v>0</v>
      </c>
      <c r="H311" s="102">
        <f>[23]Main!H18</f>
        <v>0</v>
      </c>
      <c r="I311" s="102">
        <f>[23]Main!I18</f>
        <v>0</v>
      </c>
      <c r="J311" s="102">
        <f>[23]Main!J18</f>
        <v>0</v>
      </c>
      <c r="K311" s="102">
        <f>[23]Main!K18</f>
        <v>0</v>
      </c>
      <c r="L311" s="102">
        <f>[23]Main!L18</f>
        <v>0</v>
      </c>
      <c r="M311" s="102">
        <f>[23]Main!M18</f>
        <v>0</v>
      </c>
      <c r="N311" s="102">
        <f>[23]Main!N18</f>
        <v>0</v>
      </c>
      <c r="O311" s="102">
        <f>[23]Main!O18</f>
        <v>0</v>
      </c>
      <c r="P311" s="102">
        <f>[23]Main!P18</f>
        <v>0</v>
      </c>
      <c r="Q311" s="102">
        <f>[23]Main!Q18</f>
        <v>0</v>
      </c>
      <c r="R311" s="102">
        <f>[23]Main!R18</f>
        <v>0</v>
      </c>
      <c r="S311" s="102">
        <f>[23]Main!S18</f>
        <v>0</v>
      </c>
      <c r="T311" s="102">
        <f>[23]Main!T18</f>
        <v>0</v>
      </c>
      <c r="U311" s="102">
        <f>[23]Main!U18</f>
        <v>0</v>
      </c>
    </row>
    <row r="312" spans="1:21">
      <c r="A312" s="59" t="s">
        <v>49</v>
      </c>
      <c r="B312" s="102">
        <f>[23]Main!B19</f>
        <v>0</v>
      </c>
      <c r="C312" s="102">
        <f>[23]Main!C19</f>
        <v>0</v>
      </c>
      <c r="D312" s="102">
        <f>[23]Main!D19</f>
        <v>0</v>
      </c>
      <c r="E312" s="102">
        <f>[23]Main!E19</f>
        <v>0</v>
      </c>
      <c r="F312" s="102">
        <f>[23]Main!F19</f>
        <v>0</v>
      </c>
      <c r="G312" s="102">
        <f>[23]Main!G19</f>
        <v>0</v>
      </c>
      <c r="H312" s="102">
        <f>[23]Main!H19</f>
        <v>0</v>
      </c>
      <c r="I312" s="102">
        <f>[23]Main!I19</f>
        <v>0</v>
      </c>
      <c r="J312" s="102">
        <f>[23]Main!J19</f>
        <v>0</v>
      </c>
      <c r="K312" s="102">
        <f>[23]Main!K19</f>
        <v>0</v>
      </c>
      <c r="L312" s="102">
        <f>[23]Main!L19</f>
        <v>0</v>
      </c>
      <c r="M312" s="102">
        <f>[23]Main!M19</f>
        <v>0</v>
      </c>
      <c r="N312" s="102">
        <f>[23]Main!N19</f>
        <v>0</v>
      </c>
      <c r="O312" s="102">
        <f>[23]Main!O19</f>
        <v>0</v>
      </c>
      <c r="P312" s="102">
        <f>[23]Main!P19</f>
        <v>0</v>
      </c>
      <c r="Q312" s="102">
        <f>[23]Main!Q19</f>
        <v>0</v>
      </c>
      <c r="R312" s="102">
        <f>[23]Main!R19</f>
        <v>0</v>
      </c>
      <c r="S312" s="102">
        <f>[23]Main!S19</f>
        <v>0</v>
      </c>
      <c r="T312" s="102">
        <f>[23]Main!T19</f>
        <v>0</v>
      </c>
      <c r="U312" s="102">
        <f>[23]Main!U19</f>
        <v>0</v>
      </c>
    </row>
    <row r="313" spans="1:21">
      <c r="A313" s="59" t="s">
        <v>50</v>
      </c>
      <c r="B313" s="102">
        <f>[23]Main!B20</f>
        <v>0</v>
      </c>
      <c r="C313" s="102">
        <f>[23]Main!C20</f>
        <v>0</v>
      </c>
      <c r="D313" s="102">
        <f>[23]Main!D20</f>
        <v>0</v>
      </c>
      <c r="E313" s="102">
        <f>[23]Main!E20</f>
        <v>0</v>
      </c>
      <c r="F313" s="102">
        <f>[23]Main!F20</f>
        <v>0</v>
      </c>
      <c r="G313" s="102">
        <f>[23]Main!G20</f>
        <v>0</v>
      </c>
      <c r="H313" s="102">
        <f>[23]Main!H20</f>
        <v>0</v>
      </c>
      <c r="I313" s="102">
        <f>[23]Main!I20</f>
        <v>0</v>
      </c>
      <c r="J313" s="102">
        <f>[23]Main!J20</f>
        <v>0</v>
      </c>
      <c r="K313" s="102">
        <f>[23]Main!K20</f>
        <v>0</v>
      </c>
      <c r="L313" s="102">
        <f>[23]Main!L20</f>
        <v>0</v>
      </c>
      <c r="M313" s="102">
        <f>[23]Main!M20</f>
        <v>0</v>
      </c>
      <c r="N313" s="102">
        <f>[23]Main!N20</f>
        <v>0</v>
      </c>
      <c r="O313" s="102">
        <f>[23]Main!O20</f>
        <v>0</v>
      </c>
      <c r="P313" s="102">
        <f>[23]Main!P20</f>
        <v>0</v>
      </c>
      <c r="Q313" s="102">
        <f>[23]Main!Q20</f>
        <v>0</v>
      </c>
      <c r="R313" s="102">
        <f>[23]Main!R20</f>
        <v>0</v>
      </c>
      <c r="S313" s="102">
        <f>[23]Main!S20</f>
        <v>0</v>
      </c>
      <c r="T313" s="102">
        <f>[23]Main!T20</f>
        <v>0</v>
      </c>
      <c r="U313" s="102">
        <f>[23]Main!U20</f>
        <v>0</v>
      </c>
    </row>
    <row r="314" spans="1:21">
      <c r="A314" s="59" t="s">
        <v>51</v>
      </c>
      <c r="B314" s="102">
        <f>[23]Main!B21</f>
        <v>0</v>
      </c>
      <c r="C314" s="102">
        <f>[23]Main!C21</f>
        <v>0</v>
      </c>
      <c r="D314" s="102">
        <f>[23]Main!D21</f>
        <v>0</v>
      </c>
      <c r="E314" s="102">
        <f>[23]Main!E21</f>
        <v>0</v>
      </c>
      <c r="F314" s="102">
        <f>[23]Main!F21</f>
        <v>0</v>
      </c>
      <c r="G314" s="102">
        <f>[23]Main!G21</f>
        <v>0</v>
      </c>
      <c r="H314" s="102">
        <f>[23]Main!H21</f>
        <v>0</v>
      </c>
      <c r="I314" s="102">
        <f>[23]Main!I21</f>
        <v>0</v>
      </c>
      <c r="J314" s="102">
        <f>[23]Main!J21</f>
        <v>0</v>
      </c>
      <c r="K314" s="102">
        <f>[23]Main!K21</f>
        <v>0</v>
      </c>
      <c r="L314" s="102">
        <f>[23]Main!L21</f>
        <v>0</v>
      </c>
      <c r="M314" s="102">
        <f>[23]Main!M21</f>
        <v>0</v>
      </c>
      <c r="N314" s="102">
        <f>[23]Main!N21</f>
        <v>0</v>
      </c>
      <c r="O314" s="102">
        <f>[23]Main!O21</f>
        <v>0</v>
      </c>
      <c r="P314" s="102">
        <f>[23]Main!P21</f>
        <v>0</v>
      </c>
      <c r="Q314" s="102">
        <f>[23]Main!Q21</f>
        <v>0</v>
      </c>
      <c r="R314" s="102">
        <f>[23]Main!R21</f>
        <v>0</v>
      </c>
      <c r="S314" s="102">
        <f>[23]Main!S21</f>
        <v>0</v>
      </c>
      <c r="T314" s="102">
        <f>[23]Main!T21</f>
        <v>0</v>
      </c>
      <c r="U314" s="102">
        <f>[23]Main!U21</f>
        <v>0</v>
      </c>
    </row>
    <row r="315" spans="1:21">
      <c r="A315" s="59" t="s">
        <v>52</v>
      </c>
      <c r="B315" s="102">
        <f>[23]Main!B22</f>
        <v>0</v>
      </c>
      <c r="C315" s="102">
        <f>[23]Main!C22</f>
        <v>0</v>
      </c>
      <c r="D315" s="102">
        <f>[23]Main!D22</f>
        <v>0</v>
      </c>
      <c r="E315" s="102">
        <f>[23]Main!E22</f>
        <v>0</v>
      </c>
      <c r="F315" s="102">
        <f>[23]Main!F22</f>
        <v>0</v>
      </c>
      <c r="G315" s="102">
        <f>[23]Main!G22</f>
        <v>0</v>
      </c>
      <c r="H315" s="102">
        <f>[23]Main!H22</f>
        <v>0</v>
      </c>
      <c r="I315" s="102">
        <f>[23]Main!I22</f>
        <v>0</v>
      </c>
      <c r="J315" s="102">
        <f>[23]Main!J22</f>
        <v>0</v>
      </c>
      <c r="K315" s="102">
        <f>[23]Main!K22</f>
        <v>0</v>
      </c>
      <c r="L315" s="102">
        <f>[23]Main!L22</f>
        <v>0</v>
      </c>
      <c r="M315" s="102">
        <f>[23]Main!M22</f>
        <v>0</v>
      </c>
      <c r="N315" s="102">
        <f>[23]Main!N22</f>
        <v>0</v>
      </c>
      <c r="O315" s="102">
        <f>[23]Main!O22</f>
        <v>0</v>
      </c>
      <c r="P315" s="102">
        <f>[23]Main!P22</f>
        <v>0</v>
      </c>
      <c r="Q315" s="102">
        <f>[23]Main!Q22</f>
        <v>0</v>
      </c>
      <c r="R315" s="102">
        <f>[23]Main!R22</f>
        <v>0</v>
      </c>
      <c r="S315" s="102">
        <f>[23]Main!S22</f>
        <v>0</v>
      </c>
      <c r="T315" s="102">
        <f>[23]Main!T22</f>
        <v>0</v>
      </c>
      <c r="U315" s="102">
        <f>[23]Main!U22</f>
        <v>0</v>
      </c>
    </row>
    <row r="316" spans="1:21">
      <c r="A316" s="59" t="s">
        <v>53</v>
      </c>
      <c r="B316" s="102">
        <f>[23]Main!B23</f>
        <v>0</v>
      </c>
      <c r="C316" s="102">
        <f>[23]Main!C23</f>
        <v>0</v>
      </c>
      <c r="D316" s="102">
        <f>[23]Main!D23</f>
        <v>0</v>
      </c>
      <c r="E316" s="102">
        <f>[23]Main!E23</f>
        <v>0</v>
      </c>
      <c r="F316" s="102">
        <f>[23]Main!F23</f>
        <v>0</v>
      </c>
      <c r="G316" s="102">
        <f>[23]Main!G23</f>
        <v>0</v>
      </c>
      <c r="H316" s="102">
        <f>[23]Main!H23</f>
        <v>0</v>
      </c>
      <c r="I316" s="102">
        <f>[23]Main!I23</f>
        <v>0</v>
      </c>
      <c r="J316" s="102">
        <f>[23]Main!J23</f>
        <v>0</v>
      </c>
      <c r="K316" s="102">
        <f>[23]Main!K23</f>
        <v>0</v>
      </c>
      <c r="L316" s="102">
        <f>[23]Main!L23</f>
        <v>0</v>
      </c>
      <c r="M316" s="102">
        <f>[23]Main!M23</f>
        <v>0</v>
      </c>
      <c r="N316" s="102">
        <f>[23]Main!N23</f>
        <v>0</v>
      </c>
      <c r="O316" s="102">
        <f>[23]Main!O23</f>
        <v>0</v>
      </c>
      <c r="P316" s="102">
        <f>[23]Main!P23</f>
        <v>0</v>
      </c>
      <c r="Q316" s="102">
        <f>[23]Main!Q23</f>
        <v>0</v>
      </c>
      <c r="R316" s="102">
        <f>[23]Main!R23</f>
        <v>0</v>
      </c>
      <c r="S316" s="102">
        <f>[23]Main!S23</f>
        <v>0</v>
      </c>
      <c r="T316" s="102">
        <f>[23]Main!T23</f>
        <v>0</v>
      </c>
      <c r="U316" s="102">
        <f>[23]Main!U23</f>
        <v>0</v>
      </c>
    </row>
    <row r="317" spans="1:21">
      <c r="A317" s="59" t="s">
        <v>54</v>
      </c>
      <c r="B317" s="102">
        <f>[23]Main!B24</f>
        <v>0</v>
      </c>
      <c r="C317" s="102">
        <f>[23]Main!C24</f>
        <v>0</v>
      </c>
      <c r="D317" s="102">
        <f>[23]Main!D24</f>
        <v>0</v>
      </c>
      <c r="E317" s="102">
        <f>[23]Main!E24</f>
        <v>0</v>
      </c>
      <c r="F317" s="102">
        <f>[23]Main!F24</f>
        <v>0</v>
      </c>
      <c r="G317" s="102">
        <f>[23]Main!G24</f>
        <v>0</v>
      </c>
      <c r="H317" s="102">
        <f>[23]Main!H24</f>
        <v>0</v>
      </c>
      <c r="I317" s="102">
        <f>[23]Main!I24</f>
        <v>0</v>
      </c>
      <c r="J317" s="102">
        <f>[23]Main!J24</f>
        <v>0</v>
      </c>
      <c r="K317" s="102">
        <f>[23]Main!K24</f>
        <v>0</v>
      </c>
      <c r="L317" s="102">
        <f>[23]Main!L24</f>
        <v>0</v>
      </c>
      <c r="M317" s="102">
        <f>[23]Main!M24</f>
        <v>0</v>
      </c>
      <c r="N317" s="102">
        <f>[23]Main!N24</f>
        <v>0</v>
      </c>
      <c r="O317" s="102">
        <f>[23]Main!O24</f>
        <v>0</v>
      </c>
      <c r="P317" s="102">
        <f>[23]Main!P24</f>
        <v>0</v>
      </c>
      <c r="Q317" s="102">
        <f>[23]Main!Q24</f>
        <v>0</v>
      </c>
      <c r="R317" s="102">
        <f>[23]Main!R24</f>
        <v>0</v>
      </c>
      <c r="S317" s="102">
        <f>[23]Main!S24</f>
        <v>0</v>
      </c>
      <c r="T317" s="102">
        <f>[23]Main!T24</f>
        <v>0</v>
      </c>
      <c r="U317" s="102">
        <f>[23]Main!U24</f>
        <v>0</v>
      </c>
    </row>
    <row r="318" spans="1:21">
      <c r="A318" s="59" t="s">
        <v>55</v>
      </c>
      <c r="B318" s="102">
        <f>[23]Main!B25</f>
        <v>0</v>
      </c>
      <c r="C318" s="102">
        <f>[23]Main!C25</f>
        <v>0</v>
      </c>
      <c r="D318" s="102">
        <f>[23]Main!D25</f>
        <v>0</v>
      </c>
      <c r="E318" s="102">
        <f>[23]Main!E25</f>
        <v>0</v>
      </c>
      <c r="F318" s="102">
        <f>[23]Main!F25</f>
        <v>0</v>
      </c>
      <c r="G318" s="102">
        <f>[23]Main!G25</f>
        <v>0</v>
      </c>
      <c r="H318" s="102">
        <f>[23]Main!H25</f>
        <v>0</v>
      </c>
      <c r="I318" s="102">
        <f>[23]Main!I25</f>
        <v>0</v>
      </c>
      <c r="J318" s="102">
        <f>[23]Main!J25</f>
        <v>0</v>
      </c>
      <c r="K318" s="102">
        <f>[23]Main!K25</f>
        <v>0</v>
      </c>
      <c r="L318" s="102">
        <f>[23]Main!L25</f>
        <v>0</v>
      </c>
      <c r="M318" s="102">
        <f>[23]Main!M25</f>
        <v>0</v>
      </c>
      <c r="N318" s="102">
        <f>[23]Main!N25</f>
        <v>0</v>
      </c>
      <c r="O318" s="102">
        <f>[23]Main!O25</f>
        <v>0</v>
      </c>
      <c r="P318" s="102">
        <f>[23]Main!P25</f>
        <v>0</v>
      </c>
      <c r="Q318" s="102">
        <f>[23]Main!Q25</f>
        <v>0</v>
      </c>
      <c r="R318" s="102">
        <f>[23]Main!R25</f>
        <v>0</v>
      </c>
      <c r="S318" s="102">
        <f>[23]Main!S25</f>
        <v>0</v>
      </c>
      <c r="T318" s="102">
        <f>[23]Main!T25</f>
        <v>0</v>
      </c>
      <c r="U318" s="102">
        <f>[23]Main!U25</f>
        <v>0</v>
      </c>
    </row>
    <row r="319" spans="1:21">
      <c r="A319" s="59" t="s">
        <v>56</v>
      </c>
      <c r="B319" s="102">
        <f>[23]Main!B26</f>
        <v>0</v>
      </c>
      <c r="C319" s="102">
        <f>[23]Main!C26</f>
        <v>0</v>
      </c>
      <c r="D319" s="102">
        <f>[23]Main!D26</f>
        <v>0</v>
      </c>
      <c r="E319" s="102">
        <f>[23]Main!E26</f>
        <v>0</v>
      </c>
      <c r="F319" s="102">
        <f>[23]Main!F26</f>
        <v>0</v>
      </c>
      <c r="G319" s="102">
        <f>[23]Main!G26</f>
        <v>0</v>
      </c>
      <c r="H319" s="102">
        <f>[23]Main!H26</f>
        <v>0</v>
      </c>
      <c r="I319" s="102">
        <f>[23]Main!I26</f>
        <v>0</v>
      </c>
      <c r="J319" s="102">
        <f>[23]Main!J26</f>
        <v>0</v>
      </c>
      <c r="K319" s="102">
        <f>[23]Main!K26</f>
        <v>0</v>
      </c>
      <c r="L319" s="102">
        <f>[23]Main!L26</f>
        <v>0</v>
      </c>
      <c r="M319" s="102">
        <f>[23]Main!M26</f>
        <v>0</v>
      </c>
      <c r="N319" s="102">
        <f>[23]Main!N26</f>
        <v>0</v>
      </c>
      <c r="O319" s="102">
        <f>[23]Main!O26</f>
        <v>0</v>
      </c>
      <c r="P319" s="102">
        <f>[23]Main!P26</f>
        <v>0</v>
      </c>
      <c r="Q319" s="102">
        <f>[23]Main!Q26</f>
        <v>0</v>
      </c>
      <c r="R319" s="102">
        <f>[23]Main!R26</f>
        <v>0</v>
      </c>
      <c r="S319" s="102">
        <f>[23]Main!S26</f>
        <v>0</v>
      </c>
      <c r="T319" s="102">
        <f>[23]Main!T26</f>
        <v>0</v>
      </c>
      <c r="U319" s="102">
        <f>[23]Main!U26</f>
        <v>0</v>
      </c>
    </row>
    <row r="320" spans="1:21">
      <c r="A320" s="59" t="s">
        <v>57</v>
      </c>
      <c r="B320" s="102">
        <f>[23]Main!B27</f>
        <v>0</v>
      </c>
      <c r="C320" s="102">
        <f>[23]Main!C27</f>
        <v>0</v>
      </c>
      <c r="D320" s="102">
        <f>[23]Main!D27</f>
        <v>0</v>
      </c>
      <c r="E320" s="102">
        <f>[23]Main!E27</f>
        <v>0</v>
      </c>
      <c r="F320" s="102">
        <f>[23]Main!F27</f>
        <v>0</v>
      </c>
      <c r="G320" s="102">
        <f>[23]Main!G27</f>
        <v>0</v>
      </c>
      <c r="H320" s="102">
        <f>[23]Main!H27</f>
        <v>0</v>
      </c>
      <c r="I320" s="102">
        <f>[23]Main!I27</f>
        <v>0</v>
      </c>
      <c r="J320" s="102">
        <f>[23]Main!J27</f>
        <v>0</v>
      </c>
      <c r="K320" s="102">
        <f>[23]Main!K27</f>
        <v>0</v>
      </c>
      <c r="L320" s="102">
        <f>[23]Main!L27</f>
        <v>0</v>
      </c>
      <c r="M320" s="102">
        <f>[23]Main!M27</f>
        <v>0</v>
      </c>
      <c r="N320" s="102">
        <f>[23]Main!N27</f>
        <v>0</v>
      </c>
      <c r="O320" s="102">
        <f>[23]Main!O27</f>
        <v>0</v>
      </c>
      <c r="P320" s="102">
        <f>[23]Main!P27</f>
        <v>0</v>
      </c>
      <c r="Q320" s="102">
        <f>[23]Main!Q27</f>
        <v>0</v>
      </c>
      <c r="R320" s="102">
        <f>[23]Main!R27</f>
        <v>0</v>
      </c>
      <c r="S320" s="102">
        <f>[23]Main!S27</f>
        <v>0</v>
      </c>
      <c r="T320" s="102">
        <f>[23]Main!T27</f>
        <v>0</v>
      </c>
      <c r="U320" s="102">
        <f>[23]Main!U27</f>
        <v>0</v>
      </c>
    </row>
    <row r="321" spans="1:17">
      <c r="A321" s="63"/>
      <c r="B321" s="60"/>
      <c r="C321" s="60"/>
      <c r="D321" s="60"/>
      <c r="E321" s="60"/>
      <c r="F321" s="62"/>
      <c r="G321" s="62"/>
      <c r="H321" s="62"/>
      <c r="I321" s="62"/>
      <c r="J321" s="62"/>
      <c r="K321" s="62"/>
      <c r="L321" s="62"/>
      <c r="M321" s="62"/>
      <c r="N321" s="60"/>
      <c r="O321" s="60"/>
      <c r="P321" s="60"/>
      <c r="Q321" s="60"/>
    </row>
    <row r="322" spans="1:17">
      <c r="A322" s="59" t="s">
        <v>154</v>
      </c>
    </row>
    <row r="323" spans="1:17">
      <c r="B323" s="59" t="s">
        <v>150</v>
      </c>
    </row>
    <row r="324" spans="1:17">
      <c r="A324" s="59" t="s">
        <v>2</v>
      </c>
      <c r="B324" s="59" t="s">
        <v>3</v>
      </c>
      <c r="C324" s="59" t="s">
        <v>4</v>
      </c>
      <c r="D324" s="59" t="s">
        <v>5</v>
      </c>
      <c r="E324" s="59" t="s">
        <v>6</v>
      </c>
      <c r="F324" s="59" t="s">
        <v>7</v>
      </c>
    </row>
    <row r="325" spans="1:17">
      <c r="A325" s="59" t="s">
        <v>3</v>
      </c>
      <c r="B325" s="150" t="str">
        <f>[13]Charts!J5</f>
        <v>0</v>
      </c>
      <c r="C325" s="150" t="str">
        <f>[13]Charts!K5</f>
        <v>0</v>
      </c>
      <c r="D325" s="150" t="str">
        <f>[13]Charts!L5</f>
        <v>0</v>
      </c>
      <c r="E325" s="150" t="str">
        <f>[13]Charts!M5</f>
        <v>0</v>
      </c>
      <c r="F325" s="150">
        <f>[13]Charts!N5</f>
        <v>0</v>
      </c>
    </row>
    <row r="326" spans="1:17">
      <c r="A326" s="59" t="s">
        <v>4</v>
      </c>
      <c r="B326" s="150" t="str">
        <f>[13]Charts!J6</f>
        <v>0</v>
      </c>
      <c r="C326" s="150" t="str">
        <f>[13]Charts!K6</f>
        <v>0</v>
      </c>
      <c r="D326" s="150" t="str">
        <f>[13]Charts!L6</f>
        <v>0</v>
      </c>
      <c r="E326" s="150" t="str">
        <f>[13]Charts!M6</f>
        <v>0</v>
      </c>
      <c r="F326" s="150">
        <f>[13]Charts!N6</f>
        <v>0</v>
      </c>
    </row>
    <row r="327" spans="1:17">
      <c r="A327" s="59" t="s">
        <v>5</v>
      </c>
      <c r="B327" s="150" t="str">
        <f>[13]Charts!J7</f>
        <v>0</v>
      </c>
      <c r="C327" s="150" t="str">
        <f>[13]Charts!K7</f>
        <v>0</v>
      </c>
      <c r="D327" s="150" t="str">
        <f>[13]Charts!L7</f>
        <v>0</v>
      </c>
      <c r="E327" s="150" t="str">
        <f>[13]Charts!M7</f>
        <v>0</v>
      </c>
      <c r="F327" s="150">
        <f>[13]Charts!N7</f>
        <v>0</v>
      </c>
    </row>
    <row r="328" spans="1:17">
      <c r="A328" s="59" t="s">
        <v>6</v>
      </c>
      <c r="B328" s="150" t="str">
        <f>[13]Charts!J8</f>
        <v>0</v>
      </c>
      <c r="C328" s="150" t="str">
        <f>[13]Charts!K8</f>
        <v>0</v>
      </c>
      <c r="D328" s="150" t="str">
        <f>[13]Charts!L8</f>
        <v>0</v>
      </c>
      <c r="E328" s="150" t="str">
        <f>[13]Charts!M8</f>
        <v>0</v>
      </c>
      <c r="F328" s="150">
        <f>[13]Charts!N8</f>
        <v>0</v>
      </c>
    </row>
    <row r="329" spans="1:17">
      <c r="A329" s="59" t="s">
        <v>7</v>
      </c>
      <c r="B329" s="150">
        <f>[13]Charts!J9</f>
        <v>0</v>
      </c>
      <c r="C329" s="150">
        <f>[13]Charts!K9</f>
        <v>0</v>
      </c>
      <c r="D329" s="150">
        <f>[13]Charts!L9</f>
        <v>0</v>
      </c>
      <c r="E329" s="150">
        <f>[13]Charts!M9</f>
        <v>0</v>
      </c>
      <c r="F329" s="150">
        <f>[13]Charts!N9</f>
        <v>0</v>
      </c>
    </row>
    <row r="330" spans="1:17">
      <c r="B330" s="151"/>
      <c r="C330" s="151"/>
      <c r="D330" s="151"/>
      <c r="E330" s="151"/>
      <c r="F330" s="151"/>
    </row>
    <row r="331" spans="1:17">
      <c r="B331" s="151" t="s">
        <v>151</v>
      </c>
      <c r="C331" s="151"/>
      <c r="D331" s="151"/>
      <c r="E331" s="151"/>
      <c r="F331" s="151"/>
    </row>
    <row r="332" spans="1:17">
      <c r="A332" s="59" t="s">
        <v>2</v>
      </c>
      <c r="B332" s="151" t="s">
        <v>3</v>
      </c>
      <c r="C332" s="151" t="s">
        <v>4</v>
      </c>
      <c r="D332" s="151" t="s">
        <v>5</v>
      </c>
      <c r="E332" s="151" t="s">
        <v>6</v>
      </c>
      <c r="F332" s="151" t="s">
        <v>7</v>
      </c>
    </row>
    <row r="333" spans="1:17">
      <c r="A333" s="59" t="s">
        <v>3</v>
      </c>
      <c r="B333" s="150" t="str">
        <f>[13]Charts!J15</f>
        <v>0</v>
      </c>
      <c r="C333" s="150" t="str">
        <f>[13]Charts!K15</f>
        <v>0</v>
      </c>
      <c r="D333" s="150" t="str">
        <f>[13]Charts!L15</f>
        <v>0</v>
      </c>
      <c r="E333" s="150" t="str">
        <f>[13]Charts!M15</f>
        <v>0</v>
      </c>
      <c r="F333" s="150">
        <f>[13]Charts!N15</f>
        <v>0</v>
      </c>
    </row>
    <row r="334" spans="1:17">
      <c r="A334" s="59" t="s">
        <v>4</v>
      </c>
      <c r="B334" s="150" t="str">
        <f>[13]Charts!J16</f>
        <v>0</v>
      </c>
      <c r="C334" s="150" t="str">
        <f>[13]Charts!K16</f>
        <v>0</v>
      </c>
      <c r="D334" s="150" t="str">
        <f>[13]Charts!L16</f>
        <v>0</v>
      </c>
      <c r="E334" s="150" t="str">
        <f>[13]Charts!M16</f>
        <v>0</v>
      </c>
      <c r="F334" s="150">
        <f>[13]Charts!N16</f>
        <v>0</v>
      </c>
    </row>
    <row r="335" spans="1:17">
      <c r="A335" s="59" t="s">
        <v>5</v>
      </c>
      <c r="B335" s="150" t="str">
        <f>[13]Charts!J17</f>
        <v>0</v>
      </c>
      <c r="C335" s="150" t="str">
        <f>[13]Charts!K17</f>
        <v>0</v>
      </c>
      <c r="D335" s="150" t="str">
        <f>[13]Charts!L17</f>
        <v>0</v>
      </c>
      <c r="E335" s="150" t="str">
        <f>[13]Charts!M17</f>
        <v>0</v>
      </c>
      <c r="F335" s="150">
        <f>[13]Charts!N17</f>
        <v>0</v>
      </c>
    </row>
    <row r="336" spans="1:17">
      <c r="A336" s="59" t="s">
        <v>6</v>
      </c>
      <c r="B336" s="150" t="str">
        <f>[13]Charts!J18</f>
        <v>0</v>
      </c>
      <c r="C336" s="150" t="str">
        <f>[13]Charts!K18</f>
        <v>0</v>
      </c>
      <c r="D336" s="150" t="str">
        <f>[13]Charts!L18</f>
        <v>0</v>
      </c>
      <c r="E336" s="150" t="str">
        <f>[13]Charts!M18</f>
        <v>0</v>
      </c>
      <c r="F336" s="150">
        <f>[13]Charts!N18</f>
        <v>0</v>
      </c>
    </row>
    <row r="337" spans="1:17">
      <c r="A337" s="59" t="s">
        <v>7</v>
      </c>
      <c r="B337" s="150">
        <f>[13]Charts!J19</f>
        <v>0</v>
      </c>
      <c r="C337" s="150">
        <f>[13]Charts!K19</f>
        <v>0</v>
      </c>
      <c r="D337" s="150">
        <f>[13]Charts!L19</f>
        <v>0</v>
      </c>
      <c r="E337" s="150">
        <f>[13]Charts!M19</f>
        <v>0</v>
      </c>
      <c r="F337" s="150">
        <f>[13]Charts!N19</f>
        <v>0</v>
      </c>
    </row>
    <row r="338" spans="1:17">
      <c r="B338" s="152"/>
      <c r="C338" s="152"/>
      <c r="D338" s="152"/>
      <c r="E338" s="152"/>
      <c r="F338" s="152"/>
    </row>
    <row r="339" spans="1:17">
      <c r="B339" s="151" t="s">
        <v>152</v>
      </c>
      <c r="C339" s="151"/>
      <c r="D339" s="151"/>
      <c r="E339" s="151"/>
      <c r="F339" s="151"/>
    </row>
    <row r="340" spans="1:17">
      <c r="A340" s="59" t="s">
        <v>2</v>
      </c>
      <c r="B340" s="151" t="s">
        <v>3</v>
      </c>
      <c r="C340" s="151" t="s">
        <v>4</v>
      </c>
      <c r="D340" s="151" t="s">
        <v>5</v>
      </c>
      <c r="E340" s="151" t="s">
        <v>6</v>
      </c>
      <c r="F340" s="151" t="s">
        <v>7</v>
      </c>
    </row>
    <row r="341" spans="1:17">
      <c r="A341" s="59" t="s">
        <v>3</v>
      </c>
      <c r="B341" s="150" t="str">
        <f>[13]Charts!J25</f>
        <v>0</v>
      </c>
      <c r="C341" s="150" t="str">
        <f>[13]Charts!K25</f>
        <v>0</v>
      </c>
      <c r="D341" s="150" t="str">
        <f>[13]Charts!L25</f>
        <v>0</v>
      </c>
      <c r="E341" s="150" t="str">
        <f>[13]Charts!M25</f>
        <v>0</v>
      </c>
      <c r="F341" s="150">
        <f>[13]Charts!N25</f>
        <v>0</v>
      </c>
    </row>
    <row r="342" spans="1:17">
      <c r="A342" s="59" t="s">
        <v>4</v>
      </c>
      <c r="B342" s="150" t="str">
        <f>[13]Charts!J26</f>
        <v>0</v>
      </c>
      <c r="C342" s="150" t="str">
        <f>[13]Charts!K26</f>
        <v>0</v>
      </c>
      <c r="D342" s="150" t="str">
        <f>[13]Charts!L26</f>
        <v>0</v>
      </c>
      <c r="E342" s="150" t="str">
        <f>[13]Charts!M26</f>
        <v>0</v>
      </c>
      <c r="F342" s="150">
        <f>[13]Charts!N26</f>
        <v>0</v>
      </c>
    </row>
    <row r="343" spans="1:17">
      <c r="A343" s="59" t="s">
        <v>5</v>
      </c>
      <c r="B343" s="150" t="str">
        <f>[13]Charts!J27</f>
        <v>0</v>
      </c>
      <c r="C343" s="150" t="str">
        <f>[13]Charts!K27</f>
        <v>0</v>
      </c>
      <c r="D343" s="150" t="str">
        <f>[13]Charts!L27</f>
        <v>0</v>
      </c>
      <c r="E343" s="150" t="str">
        <f>[13]Charts!M27</f>
        <v>0</v>
      </c>
      <c r="F343" s="150">
        <f>[13]Charts!N27</f>
        <v>0</v>
      </c>
    </row>
    <row r="344" spans="1:17">
      <c r="A344" s="59" t="s">
        <v>6</v>
      </c>
      <c r="B344" s="150" t="str">
        <f>[13]Charts!J28</f>
        <v>0</v>
      </c>
      <c r="C344" s="150" t="str">
        <f>[13]Charts!K28</f>
        <v>0</v>
      </c>
      <c r="D344" s="150" t="str">
        <f>[13]Charts!L28</f>
        <v>0</v>
      </c>
      <c r="E344" s="150" t="str">
        <f>[13]Charts!M28</f>
        <v>0</v>
      </c>
      <c r="F344" s="150">
        <f>[13]Charts!N28</f>
        <v>0</v>
      </c>
    </row>
    <row r="345" spans="1:17">
      <c r="A345" s="59" t="s">
        <v>7</v>
      </c>
      <c r="B345" s="150">
        <f>[13]Charts!J29</f>
        <v>0</v>
      </c>
      <c r="C345" s="150">
        <f>[13]Charts!K29</f>
        <v>0</v>
      </c>
      <c r="D345" s="150">
        <f>[13]Charts!L29</f>
        <v>0</v>
      </c>
      <c r="E345" s="150">
        <f>[13]Charts!M29</f>
        <v>0</v>
      </c>
      <c r="F345" s="150">
        <f>[13]Charts!N29</f>
        <v>0</v>
      </c>
    </row>
    <row r="346" spans="1:17">
      <c r="B346" s="152"/>
      <c r="C346" s="152"/>
      <c r="D346" s="152"/>
      <c r="E346" s="152"/>
      <c r="F346" s="152"/>
    </row>
    <row r="347" spans="1:17">
      <c r="B347" s="151" t="s">
        <v>153</v>
      </c>
      <c r="C347" s="151"/>
      <c r="D347" s="151"/>
      <c r="E347" s="151"/>
      <c r="F347" s="153"/>
      <c r="G347" s="62"/>
      <c r="H347" s="62"/>
      <c r="I347" s="62"/>
      <c r="J347" s="62"/>
      <c r="K347" s="62"/>
      <c r="L347" s="62"/>
      <c r="M347" s="62"/>
      <c r="N347" s="60"/>
      <c r="O347" s="60"/>
      <c r="P347" s="60"/>
      <c r="Q347" s="60"/>
    </row>
    <row r="348" spans="1:17">
      <c r="A348" s="59" t="s">
        <v>2</v>
      </c>
      <c r="B348" s="151" t="s">
        <v>3</v>
      </c>
      <c r="C348" s="151" t="s">
        <v>4</v>
      </c>
      <c r="D348" s="151" t="s">
        <v>5</v>
      </c>
      <c r="E348" s="151" t="s">
        <v>6</v>
      </c>
      <c r="F348" s="151" t="s">
        <v>7</v>
      </c>
      <c r="G348" s="62"/>
      <c r="H348" s="62"/>
      <c r="I348" s="62"/>
      <c r="J348" s="62"/>
      <c r="K348" s="62"/>
      <c r="L348" s="62"/>
      <c r="M348" s="62"/>
      <c r="N348" s="60"/>
      <c r="O348" s="60"/>
      <c r="P348" s="60"/>
      <c r="Q348" s="60"/>
    </row>
    <row r="349" spans="1:17">
      <c r="A349" s="59" t="s">
        <v>3</v>
      </c>
      <c r="B349" s="150" t="str">
        <f>[13]Charts!J35</f>
        <v>0</v>
      </c>
      <c r="C349" s="150" t="str">
        <f>[13]Charts!K35</f>
        <v>0</v>
      </c>
      <c r="D349" s="150" t="str">
        <f>[13]Charts!L35</f>
        <v>0</v>
      </c>
      <c r="E349" s="150" t="str">
        <f>[13]Charts!M35</f>
        <v>0</v>
      </c>
      <c r="F349" s="150">
        <f>[13]Charts!N35</f>
        <v>0</v>
      </c>
      <c r="G349" s="62"/>
      <c r="H349" s="62"/>
      <c r="I349" s="62"/>
      <c r="J349" s="62"/>
      <c r="K349" s="62"/>
      <c r="L349" s="62"/>
      <c r="M349" s="62"/>
      <c r="N349" s="60"/>
      <c r="O349" s="60"/>
      <c r="P349" s="60"/>
      <c r="Q349" s="60"/>
    </row>
    <row r="350" spans="1:17">
      <c r="A350" s="59" t="s">
        <v>4</v>
      </c>
      <c r="B350" s="150" t="str">
        <f>[13]Charts!J36</f>
        <v>0</v>
      </c>
      <c r="C350" s="150" t="str">
        <f>[13]Charts!K36</f>
        <v>0</v>
      </c>
      <c r="D350" s="150" t="str">
        <f>[13]Charts!L36</f>
        <v>0</v>
      </c>
      <c r="E350" s="150" t="str">
        <f>[13]Charts!M36</f>
        <v>0</v>
      </c>
      <c r="F350" s="150">
        <f>[13]Charts!N36</f>
        <v>0</v>
      </c>
      <c r="G350" s="62"/>
      <c r="H350" s="62"/>
      <c r="I350" s="62"/>
      <c r="J350" s="62"/>
      <c r="K350" s="62"/>
      <c r="L350" s="62"/>
      <c r="M350" s="62"/>
      <c r="N350" s="60"/>
      <c r="O350" s="60"/>
      <c r="P350" s="60"/>
      <c r="Q350" s="60"/>
    </row>
    <row r="351" spans="1:17">
      <c r="A351" s="59" t="s">
        <v>5</v>
      </c>
      <c r="B351" s="150" t="str">
        <f>[13]Charts!J37</f>
        <v>0</v>
      </c>
      <c r="C351" s="150" t="str">
        <f>[13]Charts!K37</f>
        <v>0</v>
      </c>
      <c r="D351" s="150" t="str">
        <f>[13]Charts!L37</f>
        <v>0</v>
      </c>
      <c r="E351" s="150" t="str">
        <f>[13]Charts!M37</f>
        <v>0</v>
      </c>
      <c r="F351" s="150">
        <f>[13]Charts!N37</f>
        <v>0</v>
      </c>
      <c r="G351" s="62"/>
      <c r="H351" s="62"/>
      <c r="I351" s="62"/>
      <c r="J351" s="62"/>
      <c r="K351" s="62"/>
      <c r="L351" s="62"/>
      <c r="M351" s="62"/>
      <c r="N351" s="60"/>
      <c r="O351" s="60"/>
      <c r="P351" s="60"/>
      <c r="Q351" s="60"/>
    </row>
    <row r="352" spans="1:17">
      <c r="A352" s="59" t="s">
        <v>6</v>
      </c>
      <c r="B352" s="150" t="str">
        <f>[13]Charts!J38</f>
        <v>0</v>
      </c>
      <c r="C352" s="150" t="str">
        <f>[13]Charts!K38</f>
        <v>0</v>
      </c>
      <c r="D352" s="150" t="str">
        <f>[13]Charts!L38</f>
        <v>0</v>
      </c>
      <c r="E352" s="150" t="str">
        <f>[13]Charts!M38</f>
        <v>0</v>
      </c>
      <c r="F352" s="150">
        <f>[13]Charts!N38</f>
        <v>0</v>
      </c>
      <c r="G352" s="62"/>
      <c r="H352" s="62"/>
      <c r="I352" s="62"/>
      <c r="J352" s="62"/>
      <c r="K352" s="62"/>
      <c r="L352" s="62"/>
      <c r="M352" s="62"/>
      <c r="N352" s="60"/>
      <c r="O352" s="60"/>
      <c r="P352" s="60"/>
      <c r="Q352" s="60"/>
    </row>
    <row r="353" spans="1:18">
      <c r="A353" s="59" t="s">
        <v>7</v>
      </c>
      <c r="B353" s="150">
        <f>[13]Charts!J39</f>
        <v>0</v>
      </c>
      <c r="C353" s="150">
        <f>[13]Charts!K39</f>
        <v>0</v>
      </c>
      <c r="D353" s="150">
        <f>[13]Charts!L39</f>
        <v>0</v>
      </c>
      <c r="E353" s="150">
        <f>[13]Charts!M39</f>
        <v>0</v>
      </c>
      <c r="F353" s="150">
        <f>[13]Charts!N39</f>
        <v>0</v>
      </c>
      <c r="G353" s="62"/>
      <c r="H353" s="62"/>
      <c r="I353" s="62"/>
      <c r="J353" s="62"/>
      <c r="K353" s="62"/>
      <c r="L353" s="62"/>
      <c r="M353" s="62"/>
      <c r="N353" s="60"/>
      <c r="O353" s="60"/>
      <c r="P353" s="60"/>
      <c r="Q353" s="60"/>
    </row>
    <row r="354" spans="1:18">
      <c r="A354" s="63"/>
      <c r="B354" s="152"/>
      <c r="C354" s="152"/>
      <c r="D354" s="152"/>
      <c r="E354" s="152"/>
      <c r="F354" s="153"/>
      <c r="G354" s="62"/>
      <c r="H354" s="62"/>
      <c r="I354" s="62"/>
      <c r="J354" s="62"/>
      <c r="K354" s="62"/>
      <c r="L354" s="62"/>
      <c r="M354" s="62"/>
      <c r="N354" s="60"/>
      <c r="O354" s="60"/>
      <c r="P354" s="60"/>
      <c r="Q354" s="60"/>
    </row>
    <row r="355" spans="1:18">
      <c r="A355" s="59" t="s">
        <v>155</v>
      </c>
      <c r="B355" s="151"/>
      <c r="C355" s="151"/>
      <c r="D355" s="151"/>
      <c r="E355" s="151"/>
      <c r="F355" s="151"/>
      <c r="G355" s="62"/>
      <c r="H355" s="62"/>
      <c r="I355" s="62"/>
      <c r="J355" s="62"/>
      <c r="K355" s="62"/>
      <c r="L355" s="62"/>
      <c r="M355" s="62"/>
      <c r="N355" s="60"/>
      <c r="O355" s="60"/>
      <c r="P355" s="60"/>
      <c r="Q355" s="60"/>
    </row>
    <row r="356" spans="1:18">
      <c r="B356" s="151" t="s">
        <v>150</v>
      </c>
      <c r="C356" s="151"/>
      <c r="D356" s="151"/>
      <c r="E356" s="151"/>
      <c r="F356" s="151"/>
      <c r="G356" s="62"/>
      <c r="H356" s="62"/>
      <c r="I356" s="62"/>
      <c r="J356" s="62"/>
      <c r="K356" s="62"/>
      <c r="L356" s="62"/>
      <c r="M356" s="62"/>
      <c r="N356" s="60"/>
      <c r="O356" s="60"/>
      <c r="P356" s="60"/>
      <c r="Q356" s="60"/>
    </row>
    <row r="357" spans="1:18">
      <c r="A357" s="59" t="s">
        <v>2</v>
      </c>
      <c r="B357" s="151" t="s">
        <v>3</v>
      </c>
      <c r="C357" s="151" t="s">
        <v>4</v>
      </c>
      <c r="D357" s="151" t="s">
        <v>5</v>
      </c>
      <c r="E357" s="151" t="s">
        <v>6</v>
      </c>
      <c r="F357" s="151" t="s">
        <v>7</v>
      </c>
      <c r="G357" s="62"/>
      <c r="H357" s="62"/>
      <c r="I357" s="62"/>
      <c r="J357" s="62"/>
      <c r="K357" s="62"/>
      <c r="L357" s="62"/>
      <c r="M357" s="62"/>
      <c r="N357" s="60"/>
      <c r="O357" s="60"/>
      <c r="P357" s="60"/>
      <c r="Q357" s="60"/>
    </row>
    <row r="358" spans="1:18">
      <c r="A358" s="59" t="s">
        <v>3</v>
      </c>
      <c r="B358" s="150" t="str">
        <f>[14]Charts!J5</f>
        <v>0</v>
      </c>
      <c r="C358" s="150" t="str">
        <f>[14]Charts!K5</f>
        <v>0</v>
      </c>
      <c r="D358" s="150" t="str">
        <f>[14]Charts!L5</f>
        <v>0</v>
      </c>
      <c r="E358" s="150" t="str">
        <f>[14]Charts!M5</f>
        <v>0</v>
      </c>
      <c r="F358" s="150">
        <f>[14]Charts!N5</f>
        <v>0</v>
      </c>
      <c r="G358" s="62"/>
      <c r="H358" s="62"/>
      <c r="I358" s="62"/>
      <c r="J358" s="62"/>
      <c r="K358" s="62"/>
      <c r="L358" s="62"/>
      <c r="M358" s="62"/>
      <c r="N358" s="60"/>
      <c r="O358" s="60"/>
      <c r="P358" s="60"/>
      <c r="Q358" s="60"/>
    </row>
    <row r="359" spans="1:18">
      <c r="A359" s="59" t="s">
        <v>4</v>
      </c>
      <c r="B359" s="150" t="str">
        <f>[14]Charts!J6</f>
        <v>0</v>
      </c>
      <c r="C359" s="150" t="str">
        <f>[14]Charts!K6</f>
        <v>0</v>
      </c>
      <c r="D359" s="150" t="str">
        <f>[14]Charts!L6</f>
        <v>0</v>
      </c>
      <c r="E359" s="150" t="str">
        <f>[14]Charts!M6</f>
        <v>0</v>
      </c>
      <c r="F359" s="150">
        <f>[14]Charts!N6</f>
        <v>0</v>
      </c>
      <c r="G359" s="62"/>
      <c r="H359" s="62"/>
      <c r="I359" s="62"/>
      <c r="J359" s="62"/>
      <c r="K359" s="62"/>
      <c r="L359" s="62"/>
      <c r="M359" s="62"/>
      <c r="N359" s="60"/>
      <c r="O359" s="60"/>
      <c r="P359" s="60"/>
      <c r="Q359" s="60"/>
    </row>
    <row r="360" spans="1:18">
      <c r="A360" s="59" t="s">
        <v>5</v>
      </c>
      <c r="B360" s="150" t="str">
        <f>[14]Charts!J7</f>
        <v>0</v>
      </c>
      <c r="C360" s="150" t="str">
        <f>[14]Charts!K7</f>
        <v>0</v>
      </c>
      <c r="D360" s="150" t="str">
        <f>[14]Charts!L7</f>
        <v>0</v>
      </c>
      <c r="E360" s="150" t="str">
        <f>[14]Charts!M7</f>
        <v>0</v>
      </c>
      <c r="F360" s="150">
        <f>[14]Charts!N7</f>
        <v>0</v>
      </c>
      <c r="G360" s="62"/>
      <c r="H360" s="62"/>
      <c r="I360" s="62"/>
      <c r="J360" s="62"/>
      <c r="K360" s="62"/>
      <c r="L360" s="62"/>
      <c r="M360" s="62"/>
      <c r="N360" s="60"/>
      <c r="O360" s="60"/>
      <c r="P360" s="60"/>
      <c r="Q360" s="60"/>
    </row>
    <row r="361" spans="1:18">
      <c r="A361" s="59" t="s">
        <v>6</v>
      </c>
      <c r="B361" s="150" t="str">
        <f>[14]Charts!J8</f>
        <v>0</v>
      </c>
      <c r="C361" s="150" t="str">
        <f>[14]Charts!K8</f>
        <v>0</v>
      </c>
      <c r="D361" s="150" t="str">
        <f>[14]Charts!L8</f>
        <v>0</v>
      </c>
      <c r="E361" s="150" t="str">
        <f>[14]Charts!M8</f>
        <v>0</v>
      </c>
      <c r="F361" s="150">
        <f>[14]Charts!N8</f>
        <v>0</v>
      </c>
      <c r="G361" s="62"/>
      <c r="H361" s="62"/>
      <c r="I361" s="62"/>
      <c r="J361" s="62"/>
      <c r="K361" s="62"/>
      <c r="L361" s="62"/>
      <c r="M361" s="62"/>
      <c r="N361" s="60"/>
      <c r="O361" s="60"/>
      <c r="P361" s="60"/>
      <c r="Q361" s="60"/>
    </row>
    <row r="362" spans="1:18">
      <c r="A362" s="59" t="s">
        <v>7</v>
      </c>
      <c r="B362" s="150">
        <f>[14]Charts!J9</f>
        <v>0</v>
      </c>
      <c r="C362" s="150">
        <f>[14]Charts!K9</f>
        <v>0</v>
      </c>
      <c r="D362" s="150">
        <f>[14]Charts!L9</f>
        <v>0</v>
      </c>
      <c r="E362" s="150">
        <f>[14]Charts!M9</f>
        <v>0</v>
      </c>
      <c r="F362" s="150">
        <f>[14]Charts!N9</f>
        <v>0</v>
      </c>
      <c r="G362" s="62"/>
      <c r="H362" s="62"/>
      <c r="I362" s="62"/>
      <c r="J362" s="62"/>
      <c r="K362" s="62"/>
      <c r="L362" s="62"/>
      <c r="M362" s="62"/>
      <c r="N362" s="60"/>
      <c r="O362" s="60"/>
      <c r="P362" s="60"/>
      <c r="Q362" s="60"/>
    </row>
    <row r="363" spans="1:18">
      <c r="B363" s="151"/>
      <c r="C363" s="151"/>
      <c r="D363" s="151"/>
      <c r="E363" s="151"/>
      <c r="F363" s="151"/>
      <c r="G363" s="62"/>
      <c r="H363" s="62"/>
      <c r="I363" s="62"/>
      <c r="J363" s="62"/>
      <c r="K363" s="62"/>
      <c r="L363" s="62"/>
      <c r="M363" s="62"/>
      <c r="N363" s="60"/>
      <c r="O363" s="60"/>
      <c r="P363" s="60"/>
      <c r="Q363" s="60"/>
    </row>
    <row r="364" spans="1:18">
      <c r="B364" s="151" t="s">
        <v>151</v>
      </c>
      <c r="C364" s="151"/>
      <c r="D364" s="151"/>
      <c r="E364" s="151"/>
      <c r="F364" s="151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</row>
    <row r="365" spans="1:18">
      <c r="A365" s="59" t="s">
        <v>2</v>
      </c>
      <c r="B365" s="151" t="s">
        <v>3</v>
      </c>
      <c r="C365" s="151" t="s">
        <v>4</v>
      </c>
      <c r="D365" s="151" t="s">
        <v>5</v>
      </c>
      <c r="E365" s="151" t="s">
        <v>6</v>
      </c>
      <c r="F365" s="151" t="s">
        <v>7</v>
      </c>
    </row>
    <row r="366" spans="1:18">
      <c r="A366" s="59" t="s">
        <v>3</v>
      </c>
      <c r="B366" s="150" t="str">
        <f>[14]Charts!J15</f>
        <v>0</v>
      </c>
      <c r="C366" s="150" t="str">
        <f>[14]Charts!K15</f>
        <v>0</v>
      </c>
      <c r="D366" s="150" t="str">
        <f>[14]Charts!L15</f>
        <v>0</v>
      </c>
      <c r="E366" s="150" t="str">
        <f>[14]Charts!M15</f>
        <v>0</v>
      </c>
      <c r="F366" s="150">
        <f>[14]Charts!N15</f>
        <v>0</v>
      </c>
    </row>
    <row r="367" spans="1:18">
      <c r="A367" s="59" t="s">
        <v>4</v>
      </c>
      <c r="B367" s="150" t="str">
        <f>[14]Charts!J16</f>
        <v>0</v>
      </c>
      <c r="C367" s="150" t="str">
        <f>[14]Charts!K16</f>
        <v>0</v>
      </c>
      <c r="D367" s="150" t="str">
        <f>[14]Charts!L16</f>
        <v>0</v>
      </c>
      <c r="E367" s="150" t="str">
        <f>[14]Charts!M16</f>
        <v>0</v>
      </c>
      <c r="F367" s="150">
        <f>[14]Charts!N16</f>
        <v>0</v>
      </c>
    </row>
    <row r="368" spans="1:18">
      <c r="A368" s="59" t="s">
        <v>5</v>
      </c>
      <c r="B368" s="150" t="str">
        <f>[14]Charts!J17</f>
        <v>0</v>
      </c>
      <c r="C368" s="150" t="str">
        <f>[14]Charts!K17</f>
        <v>0</v>
      </c>
      <c r="D368" s="150" t="str">
        <f>[14]Charts!L17</f>
        <v>0</v>
      </c>
      <c r="E368" s="150" t="str">
        <f>[14]Charts!M17</f>
        <v>0</v>
      </c>
      <c r="F368" s="150">
        <f>[14]Charts!N17</f>
        <v>0</v>
      </c>
    </row>
    <row r="369" spans="1:6">
      <c r="A369" s="59" t="s">
        <v>6</v>
      </c>
      <c r="B369" s="150" t="str">
        <f>[14]Charts!J18</f>
        <v>0</v>
      </c>
      <c r="C369" s="150" t="str">
        <f>[14]Charts!K18</f>
        <v>0</v>
      </c>
      <c r="D369" s="150" t="str">
        <f>[14]Charts!L18</f>
        <v>0</v>
      </c>
      <c r="E369" s="150" t="str">
        <f>[14]Charts!M18</f>
        <v>0</v>
      </c>
      <c r="F369" s="150">
        <f>[14]Charts!N18</f>
        <v>0</v>
      </c>
    </row>
    <row r="370" spans="1:6">
      <c r="A370" s="59" t="s">
        <v>7</v>
      </c>
      <c r="B370" s="150">
        <f>[14]Charts!J19</f>
        <v>0</v>
      </c>
      <c r="C370" s="150">
        <f>[14]Charts!K19</f>
        <v>0</v>
      </c>
      <c r="D370" s="150">
        <f>[14]Charts!L19</f>
        <v>0</v>
      </c>
      <c r="E370" s="150">
        <f>[14]Charts!M19</f>
        <v>0</v>
      </c>
      <c r="F370" s="150">
        <f>[14]Charts!N19</f>
        <v>0</v>
      </c>
    </row>
    <row r="371" spans="1:6">
      <c r="B371" s="152"/>
      <c r="C371" s="152"/>
      <c r="D371" s="152"/>
      <c r="E371" s="152"/>
      <c r="F371" s="152"/>
    </row>
    <row r="372" spans="1:6">
      <c r="B372" s="151" t="s">
        <v>152</v>
      </c>
      <c r="C372" s="151"/>
      <c r="D372" s="151"/>
      <c r="E372" s="151"/>
      <c r="F372" s="151"/>
    </row>
    <row r="373" spans="1:6">
      <c r="A373" s="59" t="s">
        <v>2</v>
      </c>
      <c r="B373" s="151" t="s">
        <v>3</v>
      </c>
      <c r="C373" s="151" t="s">
        <v>4</v>
      </c>
      <c r="D373" s="151" t="s">
        <v>5</v>
      </c>
      <c r="E373" s="151" t="s">
        <v>6</v>
      </c>
      <c r="F373" s="151" t="s">
        <v>7</v>
      </c>
    </row>
    <row r="374" spans="1:6">
      <c r="A374" s="59" t="s">
        <v>3</v>
      </c>
      <c r="B374" s="150" t="str">
        <f>[14]Charts!J25</f>
        <v>0</v>
      </c>
      <c r="C374" s="150" t="str">
        <f>[14]Charts!K25</f>
        <v>0</v>
      </c>
      <c r="D374" s="150" t="str">
        <f>[14]Charts!L25</f>
        <v>0</v>
      </c>
      <c r="E374" s="150" t="str">
        <f>[14]Charts!M25</f>
        <v>0</v>
      </c>
      <c r="F374" s="150">
        <f>[14]Charts!N25</f>
        <v>0</v>
      </c>
    </row>
    <row r="375" spans="1:6">
      <c r="A375" s="59" t="s">
        <v>4</v>
      </c>
      <c r="B375" s="150" t="str">
        <f>[14]Charts!J26</f>
        <v>0</v>
      </c>
      <c r="C375" s="150" t="str">
        <f>[14]Charts!K26</f>
        <v>0</v>
      </c>
      <c r="D375" s="150" t="str">
        <f>[14]Charts!L26</f>
        <v>0</v>
      </c>
      <c r="E375" s="150" t="str">
        <f>[14]Charts!M26</f>
        <v>0</v>
      </c>
      <c r="F375" s="150">
        <f>[14]Charts!N26</f>
        <v>0</v>
      </c>
    </row>
    <row r="376" spans="1:6">
      <c r="A376" s="59" t="s">
        <v>5</v>
      </c>
      <c r="B376" s="150" t="str">
        <f>[14]Charts!J27</f>
        <v>0</v>
      </c>
      <c r="C376" s="150" t="str">
        <f>[14]Charts!K27</f>
        <v>0</v>
      </c>
      <c r="D376" s="150" t="str">
        <f>[14]Charts!L27</f>
        <v>0</v>
      </c>
      <c r="E376" s="150" t="str">
        <f>[14]Charts!M27</f>
        <v>0</v>
      </c>
      <c r="F376" s="150">
        <f>[14]Charts!N27</f>
        <v>0</v>
      </c>
    </row>
    <row r="377" spans="1:6">
      <c r="A377" s="59" t="s">
        <v>6</v>
      </c>
      <c r="B377" s="150" t="str">
        <f>[14]Charts!J28</f>
        <v>0</v>
      </c>
      <c r="C377" s="150" t="str">
        <f>[14]Charts!K28</f>
        <v>0</v>
      </c>
      <c r="D377" s="150" t="str">
        <f>[14]Charts!L28</f>
        <v>0</v>
      </c>
      <c r="E377" s="150" t="str">
        <f>[14]Charts!M28</f>
        <v>0</v>
      </c>
      <c r="F377" s="150">
        <f>[14]Charts!N28</f>
        <v>0</v>
      </c>
    </row>
    <row r="378" spans="1:6">
      <c r="A378" s="59" t="s">
        <v>7</v>
      </c>
      <c r="B378" s="150">
        <f>[14]Charts!J29</f>
        <v>0</v>
      </c>
      <c r="C378" s="150">
        <f>[14]Charts!K29</f>
        <v>0</v>
      </c>
      <c r="D378" s="150">
        <f>[14]Charts!L29</f>
        <v>0</v>
      </c>
      <c r="E378" s="150">
        <f>[14]Charts!M29</f>
        <v>0</v>
      </c>
      <c r="F378" s="150">
        <f>[14]Charts!N29</f>
        <v>0</v>
      </c>
    </row>
    <row r="379" spans="1:6">
      <c r="B379" s="152"/>
      <c r="C379" s="152"/>
      <c r="D379" s="152"/>
      <c r="E379" s="152"/>
      <c r="F379" s="152"/>
    </row>
    <row r="380" spans="1:6">
      <c r="B380" s="151" t="s">
        <v>153</v>
      </c>
      <c r="C380" s="151"/>
      <c r="D380" s="151"/>
      <c r="E380" s="151"/>
      <c r="F380" s="153"/>
    </row>
    <row r="381" spans="1:6">
      <c r="A381" s="59" t="s">
        <v>2</v>
      </c>
      <c r="B381" s="151" t="s">
        <v>3</v>
      </c>
      <c r="C381" s="151" t="s">
        <v>4</v>
      </c>
      <c r="D381" s="151" t="s">
        <v>5</v>
      </c>
      <c r="E381" s="151" t="s">
        <v>6</v>
      </c>
      <c r="F381" s="151" t="s">
        <v>7</v>
      </c>
    </row>
    <row r="382" spans="1:6">
      <c r="A382" s="59" t="s">
        <v>3</v>
      </c>
      <c r="B382" s="150" t="str">
        <f>[14]Charts!J35</f>
        <v>0</v>
      </c>
      <c r="C382" s="150" t="str">
        <f>[14]Charts!K35</f>
        <v>0</v>
      </c>
      <c r="D382" s="150" t="str">
        <f>[14]Charts!L35</f>
        <v>0</v>
      </c>
      <c r="E382" s="150" t="str">
        <f>[14]Charts!M35</f>
        <v>0</v>
      </c>
      <c r="F382" s="150">
        <f>[14]Charts!N35</f>
        <v>0</v>
      </c>
    </row>
    <row r="383" spans="1:6">
      <c r="A383" s="59" t="s">
        <v>4</v>
      </c>
      <c r="B383" s="150" t="str">
        <f>[14]Charts!J36</f>
        <v>0</v>
      </c>
      <c r="C383" s="150" t="str">
        <f>[14]Charts!K36</f>
        <v>0</v>
      </c>
      <c r="D383" s="150" t="str">
        <f>[14]Charts!L36</f>
        <v>0</v>
      </c>
      <c r="E383" s="150" t="str">
        <f>[14]Charts!M36</f>
        <v>0</v>
      </c>
      <c r="F383" s="150">
        <f>[14]Charts!N36</f>
        <v>0</v>
      </c>
    </row>
    <row r="384" spans="1:6">
      <c r="A384" s="59" t="s">
        <v>5</v>
      </c>
      <c r="B384" s="150" t="str">
        <f>[14]Charts!J37</f>
        <v>0</v>
      </c>
      <c r="C384" s="150" t="str">
        <f>[14]Charts!K37</f>
        <v>0</v>
      </c>
      <c r="D384" s="150" t="str">
        <f>[14]Charts!L37</f>
        <v>0</v>
      </c>
      <c r="E384" s="150" t="str">
        <f>[14]Charts!M37</f>
        <v>0</v>
      </c>
      <c r="F384" s="150">
        <f>[14]Charts!N37</f>
        <v>0</v>
      </c>
    </row>
    <row r="385" spans="1:6">
      <c r="A385" s="59" t="s">
        <v>6</v>
      </c>
      <c r="B385" s="150" t="str">
        <f>[14]Charts!J38</f>
        <v>0</v>
      </c>
      <c r="C385" s="150" t="str">
        <f>[14]Charts!K38</f>
        <v>0</v>
      </c>
      <c r="D385" s="150" t="str">
        <f>[14]Charts!L38</f>
        <v>0</v>
      </c>
      <c r="E385" s="150" t="str">
        <f>[14]Charts!M38</f>
        <v>0</v>
      </c>
      <c r="F385" s="150">
        <f>[14]Charts!N38</f>
        <v>0</v>
      </c>
    </row>
    <row r="386" spans="1:6">
      <c r="A386" s="59" t="s">
        <v>7</v>
      </c>
      <c r="B386" s="150">
        <f>[14]Charts!J39</f>
        <v>0</v>
      </c>
      <c r="C386" s="150">
        <f>[14]Charts!K39</f>
        <v>0</v>
      </c>
      <c r="D386" s="150">
        <f>[14]Charts!L39</f>
        <v>0</v>
      </c>
      <c r="E386" s="150">
        <f>[14]Charts!M39</f>
        <v>0</v>
      </c>
      <c r="F386" s="150">
        <f>[14]Charts!N39</f>
        <v>0</v>
      </c>
    </row>
    <row r="387" spans="1:6">
      <c r="B387" s="151"/>
      <c r="C387" s="151"/>
      <c r="D387" s="151"/>
      <c r="E387" s="151"/>
      <c r="F387" s="151"/>
    </row>
    <row r="388" spans="1:6">
      <c r="A388" s="59" t="s">
        <v>156</v>
      </c>
      <c r="B388" s="151"/>
      <c r="C388" s="151"/>
      <c r="D388" s="151"/>
      <c r="E388" s="151"/>
      <c r="F388" s="151"/>
    </row>
    <row r="389" spans="1:6">
      <c r="B389" s="151" t="s">
        <v>150</v>
      </c>
      <c r="C389" s="151"/>
      <c r="D389" s="151"/>
      <c r="E389" s="151"/>
      <c r="F389" s="151"/>
    </row>
    <row r="390" spans="1:6">
      <c r="A390" s="59" t="s">
        <v>2</v>
      </c>
      <c r="B390" s="151" t="s">
        <v>3</v>
      </c>
      <c r="C390" s="151" t="s">
        <v>4</v>
      </c>
      <c r="D390" s="151" t="s">
        <v>5</v>
      </c>
      <c r="E390" s="151" t="s">
        <v>6</v>
      </c>
      <c r="F390" s="151" t="s">
        <v>7</v>
      </c>
    </row>
    <row r="391" spans="1:6">
      <c r="A391" s="59" t="s">
        <v>3</v>
      </c>
      <c r="B391" s="150" t="str">
        <f>[15]Charts!J5</f>
        <v>0</v>
      </c>
      <c r="C391" s="150" t="str">
        <f>[15]Charts!K5</f>
        <v>0</v>
      </c>
      <c r="D391" s="150" t="str">
        <f>[15]Charts!L5</f>
        <v>0</v>
      </c>
      <c r="E391" s="150" t="str">
        <f>[15]Charts!M5</f>
        <v>0</v>
      </c>
      <c r="F391" s="150">
        <f>[15]Charts!N5</f>
        <v>0</v>
      </c>
    </row>
    <row r="392" spans="1:6">
      <c r="A392" s="59" t="s">
        <v>4</v>
      </c>
      <c r="B392" s="150" t="str">
        <f>[15]Charts!J6</f>
        <v>0</v>
      </c>
      <c r="C392" s="150" t="str">
        <f>[15]Charts!K6</f>
        <v>0</v>
      </c>
      <c r="D392" s="150" t="str">
        <f>[15]Charts!L6</f>
        <v>0</v>
      </c>
      <c r="E392" s="150" t="str">
        <f>[15]Charts!M6</f>
        <v>0</v>
      </c>
      <c r="F392" s="150">
        <f>[15]Charts!N6</f>
        <v>0</v>
      </c>
    </row>
    <row r="393" spans="1:6">
      <c r="A393" s="59" t="s">
        <v>5</v>
      </c>
      <c r="B393" s="150" t="str">
        <f>[15]Charts!J7</f>
        <v>0</v>
      </c>
      <c r="C393" s="150" t="str">
        <f>[15]Charts!K7</f>
        <v>0</v>
      </c>
      <c r="D393" s="150" t="str">
        <f>[15]Charts!L7</f>
        <v>0</v>
      </c>
      <c r="E393" s="150" t="str">
        <f>[15]Charts!M7</f>
        <v>0</v>
      </c>
      <c r="F393" s="150">
        <f>[15]Charts!N7</f>
        <v>0</v>
      </c>
    </row>
    <row r="394" spans="1:6">
      <c r="A394" s="59" t="s">
        <v>6</v>
      </c>
      <c r="B394" s="150" t="str">
        <f>[15]Charts!J8</f>
        <v>0</v>
      </c>
      <c r="C394" s="150" t="str">
        <f>[15]Charts!K8</f>
        <v>0</v>
      </c>
      <c r="D394" s="150" t="str">
        <f>[15]Charts!L8</f>
        <v>0</v>
      </c>
      <c r="E394" s="150" t="str">
        <f>[15]Charts!M8</f>
        <v>0</v>
      </c>
      <c r="F394" s="150">
        <f>[15]Charts!N8</f>
        <v>0</v>
      </c>
    </row>
    <row r="395" spans="1:6">
      <c r="A395" s="59" t="s">
        <v>7</v>
      </c>
      <c r="B395" s="150">
        <f>[15]Charts!J9</f>
        <v>0</v>
      </c>
      <c r="C395" s="150">
        <f>[15]Charts!K9</f>
        <v>0</v>
      </c>
      <c r="D395" s="150">
        <f>[15]Charts!L9</f>
        <v>0</v>
      </c>
      <c r="E395" s="150">
        <f>[15]Charts!M9</f>
        <v>0</v>
      </c>
      <c r="F395" s="150">
        <f>[15]Charts!N9</f>
        <v>0</v>
      </c>
    </row>
    <row r="396" spans="1:6">
      <c r="B396" s="151"/>
      <c r="C396" s="151"/>
      <c r="D396" s="151"/>
      <c r="E396" s="151"/>
      <c r="F396" s="151"/>
    </row>
    <row r="397" spans="1:6">
      <c r="B397" s="151" t="s">
        <v>151</v>
      </c>
      <c r="C397" s="151"/>
      <c r="D397" s="151"/>
      <c r="E397" s="151"/>
      <c r="F397" s="151"/>
    </row>
    <row r="398" spans="1:6">
      <c r="A398" s="59" t="s">
        <v>2</v>
      </c>
      <c r="B398" s="151" t="s">
        <v>3</v>
      </c>
      <c r="C398" s="151" t="s">
        <v>4</v>
      </c>
      <c r="D398" s="151" t="s">
        <v>5</v>
      </c>
      <c r="E398" s="151" t="s">
        <v>6</v>
      </c>
      <c r="F398" s="151" t="s">
        <v>7</v>
      </c>
    </row>
    <row r="399" spans="1:6">
      <c r="A399" s="59" t="s">
        <v>3</v>
      </c>
      <c r="B399" s="150" t="str">
        <f>[15]Charts!J15</f>
        <v>0</v>
      </c>
      <c r="C399" s="150" t="str">
        <f>[15]Charts!K15</f>
        <v>0</v>
      </c>
      <c r="D399" s="150" t="str">
        <f>[15]Charts!L15</f>
        <v>0</v>
      </c>
      <c r="E399" s="150" t="str">
        <f>[15]Charts!M15</f>
        <v>0</v>
      </c>
      <c r="F399" s="150">
        <f>[15]Charts!N15</f>
        <v>0</v>
      </c>
    </row>
    <row r="400" spans="1:6">
      <c r="A400" s="59" t="s">
        <v>4</v>
      </c>
      <c r="B400" s="150" t="str">
        <f>[15]Charts!J16</f>
        <v>0</v>
      </c>
      <c r="C400" s="150" t="str">
        <f>[15]Charts!K16</f>
        <v>0</v>
      </c>
      <c r="D400" s="150" t="str">
        <f>[15]Charts!L16</f>
        <v>0</v>
      </c>
      <c r="E400" s="150" t="str">
        <f>[15]Charts!M16</f>
        <v>0</v>
      </c>
      <c r="F400" s="150">
        <f>[15]Charts!N16</f>
        <v>0</v>
      </c>
    </row>
    <row r="401" spans="1:6">
      <c r="A401" s="59" t="s">
        <v>5</v>
      </c>
      <c r="B401" s="150" t="str">
        <f>[15]Charts!J17</f>
        <v>0</v>
      </c>
      <c r="C401" s="150" t="str">
        <f>[15]Charts!K17</f>
        <v>0</v>
      </c>
      <c r="D401" s="150" t="str">
        <f>[15]Charts!L17</f>
        <v>0</v>
      </c>
      <c r="E401" s="150" t="str">
        <f>[15]Charts!M17</f>
        <v>0</v>
      </c>
      <c r="F401" s="150">
        <f>[15]Charts!N17</f>
        <v>0</v>
      </c>
    </row>
    <row r="402" spans="1:6">
      <c r="A402" s="59" t="s">
        <v>6</v>
      </c>
      <c r="B402" s="150" t="str">
        <f>[15]Charts!J18</f>
        <v>0</v>
      </c>
      <c r="C402" s="150" t="str">
        <f>[15]Charts!K18</f>
        <v>0</v>
      </c>
      <c r="D402" s="150" t="str">
        <f>[15]Charts!L18</f>
        <v>0</v>
      </c>
      <c r="E402" s="150" t="str">
        <f>[15]Charts!M18</f>
        <v>0</v>
      </c>
      <c r="F402" s="150">
        <f>[15]Charts!N18</f>
        <v>0</v>
      </c>
    </row>
    <row r="403" spans="1:6">
      <c r="A403" s="59" t="s">
        <v>7</v>
      </c>
      <c r="B403" s="150">
        <f>[15]Charts!J19</f>
        <v>0</v>
      </c>
      <c r="C403" s="150">
        <f>[15]Charts!K19</f>
        <v>0</v>
      </c>
      <c r="D403" s="150">
        <f>[15]Charts!L19</f>
        <v>0</v>
      </c>
      <c r="E403" s="150">
        <f>[15]Charts!M19</f>
        <v>0</v>
      </c>
      <c r="F403" s="150">
        <f>[15]Charts!N19</f>
        <v>0</v>
      </c>
    </row>
    <row r="404" spans="1:6">
      <c r="B404" s="152"/>
      <c r="C404" s="152"/>
      <c r="D404" s="152"/>
      <c r="E404" s="152"/>
      <c r="F404" s="152"/>
    </row>
    <row r="405" spans="1:6">
      <c r="B405" s="151" t="s">
        <v>152</v>
      </c>
      <c r="C405" s="151"/>
      <c r="D405" s="151"/>
      <c r="E405" s="151"/>
      <c r="F405" s="151"/>
    </row>
    <row r="406" spans="1:6">
      <c r="A406" s="59" t="s">
        <v>2</v>
      </c>
      <c r="B406" s="151" t="s">
        <v>3</v>
      </c>
      <c r="C406" s="151" t="s">
        <v>4</v>
      </c>
      <c r="D406" s="151" t="s">
        <v>5</v>
      </c>
      <c r="E406" s="151" t="s">
        <v>6</v>
      </c>
      <c r="F406" s="151" t="s">
        <v>7</v>
      </c>
    </row>
    <row r="407" spans="1:6">
      <c r="A407" s="59" t="s">
        <v>3</v>
      </c>
      <c r="B407" s="150" t="str">
        <f>[15]Charts!J25</f>
        <v>0</v>
      </c>
      <c r="C407" s="150" t="str">
        <f>[15]Charts!K25</f>
        <v>0</v>
      </c>
      <c r="D407" s="150" t="str">
        <f>[15]Charts!L25</f>
        <v>0</v>
      </c>
      <c r="E407" s="150" t="str">
        <f>[15]Charts!M25</f>
        <v>0</v>
      </c>
      <c r="F407" s="150">
        <f>[15]Charts!N25</f>
        <v>0</v>
      </c>
    </row>
    <row r="408" spans="1:6">
      <c r="A408" s="59" t="s">
        <v>4</v>
      </c>
      <c r="B408" s="150" t="str">
        <f>[15]Charts!J26</f>
        <v>0</v>
      </c>
      <c r="C408" s="150" t="str">
        <f>[15]Charts!K26</f>
        <v>0</v>
      </c>
      <c r="D408" s="150" t="str">
        <f>[15]Charts!L26</f>
        <v>0</v>
      </c>
      <c r="E408" s="150" t="str">
        <f>[15]Charts!M26</f>
        <v>0</v>
      </c>
      <c r="F408" s="150">
        <f>[15]Charts!N26</f>
        <v>0</v>
      </c>
    </row>
    <row r="409" spans="1:6">
      <c r="A409" s="59" t="s">
        <v>5</v>
      </c>
      <c r="B409" s="150" t="str">
        <f>[15]Charts!J27</f>
        <v>0</v>
      </c>
      <c r="C409" s="150" t="str">
        <f>[15]Charts!K27</f>
        <v>0</v>
      </c>
      <c r="D409" s="150" t="str">
        <f>[15]Charts!L27</f>
        <v>0</v>
      </c>
      <c r="E409" s="150" t="str">
        <f>[15]Charts!M27</f>
        <v>0</v>
      </c>
      <c r="F409" s="150">
        <f>[15]Charts!N27</f>
        <v>0</v>
      </c>
    </row>
    <row r="410" spans="1:6">
      <c r="A410" s="59" t="s">
        <v>6</v>
      </c>
      <c r="B410" s="150" t="str">
        <f>[15]Charts!J28</f>
        <v>0</v>
      </c>
      <c r="C410" s="150" t="str">
        <f>[15]Charts!K28</f>
        <v>0</v>
      </c>
      <c r="D410" s="150" t="str">
        <f>[15]Charts!L28</f>
        <v>0</v>
      </c>
      <c r="E410" s="150" t="str">
        <f>[15]Charts!M28</f>
        <v>0</v>
      </c>
      <c r="F410" s="150">
        <f>[15]Charts!N28</f>
        <v>0</v>
      </c>
    </row>
    <row r="411" spans="1:6">
      <c r="A411" s="59" t="s">
        <v>7</v>
      </c>
      <c r="B411" s="150">
        <f>[15]Charts!J29</f>
        <v>0</v>
      </c>
      <c r="C411" s="150">
        <f>[15]Charts!K29</f>
        <v>0</v>
      </c>
      <c r="D411" s="150">
        <f>[15]Charts!L29</f>
        <v>0</v>
      </c>
      <c r="E411" s="150">
        <f>[15]Charts!M29</f>
        <v>0</v>
      </c>
      <c r="F411" s="150">
        <f>[15]Charts!N29</f>
        <v>0</v>
      </c>
    </row>
    <row r="412" spans="1:6">
      <c r="B412" s="152"/>
      <c r="C412" s="152"/>
      <c r="D412" s="152"/>
      <c r="E412" s="152"/>
      <c r="F412" s="152"/>
    </row>
    <row r="413" spans="1:6">
      <c r="B413" s="151" t="s">
        <v>153</v>
      </c>
      <c r="C413" s="151"/>
      <c r="D413" s="151"/>
      <c r="E413" s="151"/>
      <c r="F413" s="153"/>
    </row>
    <row r="414" spans="1:6">
      <c r="A414" s="59" t="s">
        <v>2</v>
      </c>
      <c r="B414" s="151" t="s">
        <v>3</v>
      </c>
      <c r="C414" s="151" t="s">
        <v>4</v>
      </c>
      <c r="D414" s="151" t="s">
        <v>5</v>
      </c>
      <c r="E414" s="151" t="s">
        <v>6</v>
      </c>
      <c r="F414" s="151" t="s">
        <v>7</v>
      </c>
    </row>
    <row r="415" spans="1:6">
      <c r="A415" s="59" t="s">
        <v>3</v>
      </c>
      <c r="B415" s="150" t="str">
        <f>[15]Charts!J35</f>
        <v>0</v>
      </c>
      <c r="C415" s="150" t="str">
        <f>[15]Charts!K35</f>
        <v>0</v>
      </c>
      <c r="D415" s="150" t="str">
        <f>[15]Charts!L35</f>
        <v>0</v>
      </c>
      <c r="E415" s="150" t="str">
        <f>[15]Charts!M35</f>
        <v>0</v>
      </c>
      <c r="F415" s="150">
        <f>[15]Charts!N35</f>
        <v>0</v>
      </c>
    </row>
    <row r="416" spans="1:6">
      <c r="A416" s="59" t="s">
        <v>4</v>
      </c>
      <c r="B416" s="150" t="str">
        <f>[15]Charts!J36</f>
        <v>0</v>
      </c>
      <c r="C416" s="150" t="str">
        <f>[15]Charts!K36</f>
        <v>0</v>
      </c>
      <c r="D416" s="150" t="str">
        <f>[15]Charts!L36</f>
        <v>0</v>
      </c>
      <c r="E416" s="150" t="str">
        <f>[15]Charts!M36</f>
        <v>0</v>
      </c>
      <c r="F416" s="150">
        <f>[15]Charts!N36</f>
        <v>0</v>
      </c>
    </row>
    <row r="417" spans="1:6">
      <c r="A417" s="59" t="s">
        <v>5</v>
      </c>
      <c r="B417" s="150" t="str">
        <f>[15]Charts!J37</f>
        <v>0</v>
      </c>
      <c r="C417" s="150" t="str">
        <f>[15]Charts!K37</f>
        <v>0</v>
      </c>
      <c r="D417" s="150" t="str">
        <f>[15]Charts!L37</f>
        <v>0</v>
      </c>
      <c r="E417" s="150" t="str">
        <f>[15]Charts!M37</f>
        <v>0</v>
      </c>
      <c r="F417" s="150">
        <f>[15]Charts!N37</f>
        <v>0</v>
      </c>
    </row>
    <row r="418" spans="1:6">
      <c r="A418" s="59" t="s">
        <v>6</v>
      </c>
      <c r="B418" s="150" t="str">
        <f>[15]Charts!J38</f>
        <v>0</v>
      </c>
      <c r="C418" s="150" t="str">
        <f>[15]Charts!K38</f>
        <v>0</v>
      </c>
      <c r="D418" s="150" t="str">
        <f>[15]Charts!L38</f>
        <v>0</v>
      </c>
      <c r="E418" s="150" t="str">
        <f>[15]Charts!M38</f>
        <v>0</v>
      </c>
      <c r="F418" s="150">
        <f>[15]Charts!N38</f>
        <v>0</v>
      </c>
    </row>
    <row r="419" spans="1:6">
      <c r="A419" s="59" t="s">
        <v>7</v>
      </c>
      <c r="B419" s="150">
        <f>[15]Charts!J39</f>
        <v>0</v>
      </c>
      <c r="C419" s="150">
        <f>[15]Charts!K39</f>
        <v>0</v>
      </c>
      <c r="D419" s="150">
        <f>[15]Charts!L39</f>
        <v>0</v>
      </c>
      <c r="E419" s="150">
        <f>[15]Charts!M39</f>
        <v>0</v>
      </c>
      <c r="F419" s="150">
        <f>[15]Charts!N39</f>
        <v>0</v>
      </c>
    </row>
    <row r="420" spans="1:6">
      <c r="B420" s="151"/>
      <c r="C420" s="151"/>
      <c r="D420" s="151"/>
      <c r="E420" s="151"/>
      <c r="F420" s="151"/>
    </row>
    <row r="421" spans="1:6">
      <c r="A421" s="59" t="s">
        <v>157</v>
      </c>
      <c r="B421" s="151"/>
      <c r="C421" s="151"/>
      <c r="D421" s="151"/>
      <c r="E421" s="151"/>
      <c r="F421" s="151"/>
    </row>
    <row r="422" spans="1:6">
      <c r="B422" s="151" t="s">
        <v>150</v>
      </c>
      <c r="C422" s="151"/>
      <c r="D422" s="151"/>
      <c r="E422" s="151"/>
      <c r="F422" s="151"/>
    </row>
    <row r="423" spans="1:6">
      <c r="A423" s="59" t="s">
        <v>2</v>
      </c>
      <c r="B423" s="151" t="s">
        <v>3</v>
      </c>
      <c r="C423" s="151" t="s">
        <v>4</v>
      </c>
      <c r="D423" s="151" t="s">
        <v>5</v>
      </c>
      <c r="E423" s="151" t="s">
        <v>6</v>
      </c>
      <c r="F423" s="151" t="s">
        <v>7</v>
      </c>
    </row>
    <row r="424" spans="1:6">
      <c r="A424" s="59" t="s">
        <v>3</v>
      </c>
      <c r="B424" s="150" t="str">
        <f>[16]Charts!J5</f>
        <v>0</v>
      </c>
      <c r="C424" s="150" t="str">
        <f>[16]Charts!K5</f>
        <v>0</v>
      </c>
      <c r="D424" s="150" t="str">
        <f>[16]Charts!L5</f>
        <v>0</v>
      </c>
      <c r="E424" s="150" t="str">
        <f>[16]Charts!M5</f>
        <v>0</v>
      </c>
      <c r="F424" s="150">
        <f>[16]Charts!N5</f>
        <v>0</v>
      </c>
    </row>
    <row r="425" spans="1:6">
      <c r="A425" s="59" t="s">
        <v>4</v>
      </c>
      <c r="B425" s="150" t="str">
        <f>[16]Charts!J6</f>
        <v>0</v>
      </c>
      <c r="C425" s="150" t="str">
        <f>[16]Charts!K6</f>
        <v>0</v>
      </c>
      <c r="D425" s="150" t="str">
        <f>[16]Charts!L6</f>
        <v>0</v>
      </c>
      <c r="E425" s="150" t="str">
        <f>[16]Charts!M6</f>
        <v>0</v>
      </c>
      <c r="F425" s="150">
        <f>[16]Charts!N6</f>
        <v>0</v>
      </c>
    </row>
    <row r="426" spans="1:6">
      <c r="A426" s="59" t="s">
        <v>5</v>
      </c>
      <c r="B426" s="150" t="str">
        <f>[16]Charts!J7</f>
        <v>0</v>
      </c>
      <c r="C426" s="150" t="str">
        <f>[16]Charts!K7</f>
        <v>0</v>
      </c>
      <c r="D426" s="150" t="str">
        <f>[16]Charts!L7</f>
        <v>0</v>
      </c>
      <c r="E426" s="150" t="str">
        <f>[16]Charts!M7</f>
        <v>0</v>
      </c>
      <c r="F426" s="150">
        <f>[16]Charts!N7</f>
        <v>0</v>
      </c>
    </row>
    <row r="427" spans="1:6">
      <c r="A427" s="59" t="s">
        <v>6</v>
      </c>
      <c r="B427" s="150" t="str">
        <f>[16]Charts!J8</f>
        <v>0</v>
      </c>
      <c r="C427" s="150" t="str">
        <f>[16]Charts!K8</f>
        <v>0</v>
      </c>
      <c r="D427" s="150" t="str">
        <f>[16]Charts!L8</f>
        <v>0</v>
      </c>
      <c r="E427" s="150" t="str">
        <f>[16]Charts!M8</f>
        <v>0</v>
      </c>
      <c r="F427" s="150">
        <f>[16]Charts!N8</f>
        <v>0</v>
      </c>
    </row>
    <row r="428" spans="1:6">
      <c r="A428" s="59" t="s">
        <v>7</v>
      </c>
      <c r="B428" s="150">
        <f>[16]Charts!J9</f>
        <v>0</v>
      </c>
      <c r="C428" s="150">
        <f>[16]Charts!K9</f>
        <v>0</v>
      </c>
      <c r="D428" s="150">
        <f>[16]Charts!L9</f>
        <v>0</v>
      </c>
      <c r="E428" s="150">
        <f>[16]Charts!M9</f>
        <v>0</v>
      </c>
      <c r="F428" s="150">
        <f>[16]Charts!N9</f>
        <v>0</v>
      </c>
    </row>
    <row r="429" spans="1:6">
      <c r="B429" s="151"/>
      <c r="C429" s="151"/>
      <c r="D429" s="151"/>
      <c r="E429" s="151"/>
      <c r="F429" s="151"/>
    </row>
    <row r="430" spans="1:6">
      <c r="B430" s="151" t="s">
        <v>151</v>
      </c>
      <c r="C430" s="151"/>
      <c r="D430" s="151"/>
      <c r="E430" s="151"/>
      <c r="F430" s="151"/>
    </row>
    <row r="431" spans="1:6">
      <c r="A431" s="59" t="s">
        <v>2</v>
      </c>
      <c r="B431" s="151" t="s">
        <v>3</v>
      </c>
      <c r="C431" s="151" t="s">
        <v>4</v>
      </c>
      <c r="D431" s="151" t="s">
        <v>5</v>
      </c>
      <c r="E431" s="151" t="s">
        <v>6</v>
      </c>
      <c r="F431" s="151" t="s">
        <v>7</v>
      </c>
    </row>
    <row r="432" spans="1:6">
      <c r="A432" s="59" t="s">
        <v>3</v>
      </c>
      <c r="B432" s="150" t="str">
        <f>[16]Charts!J15</f>
        <v>0</v>
      </c>
      <c r="C432" s="150" t="str">
        <f>[16]Charts!K15</f>
        <v>0</v>
      </c>
      <c r="D432" s="150" t="str">
        <f>[16]Charts!L15</f>
        <v>0</v>
      </c>
      <c r="E432" s="150" t="str">
        <f>[16]Charts!M15</f>
        <v>0</v>
      </c>
      <c r="F432" s="150">
        <f>[16]Charts!N15</f>
        <v>0</v>
      </c>
    </row>
    <row r="433" spans="1:6">
      <c r="A433" s="59" t="s">
        <v>4</v>
      </c>
      <c r="B433" s="150" t="str">
        <f>[16]Charts!J16</f>
        <v>0</v>
      </c>
      <c r="C433" s="150" t="str">
        <f>[16]Charts!K16</f>
        <v>0</v>
      </c>
      <c r="D433" s="150" t="str">
        <f>[16]Charts!L16</f>
        <v>0</v>
      </c>
      <c r="E433" s="150" t="str">
        <f>[16]Charts!M16</f>
        <v>0</v>
      </c>
      <c r="F433" s="150">
        <f>[16]Charts!N16</f>
        <v>0</v>
      </c>
    </row>
    <row r="434" spans="1:6">
      <c r="A434" s="59" t="s">
        <v>5</v>
      </c>
      <c r="B434" s="150" t="str">
        <f>[16]Charts!J17</f>
        <v>0</v>
      </c>
      <c r="C434" s="150" t="str">
        <f>[16]Charts!K17</f>
        <v>0</v>
      </c>
      <c r="D434" s="150" t="str">
        <f>[16]Charts!L17</f>
        <v>0</v>
      </c>
      <c r="E434" s="150" t="str">
        <f>[16]Charts!M17</f>
        <v>0</v>
      </c>
      <c r="F434" s="150">
        <f>[16]Charts!N17</f>
        <v>0</v>
      </c>
    </row>
    <row r="435" spans="1:6">
      <c r="A435" s="59" t="s">
        <v>6</v>
      </c>
      <c r="B435" s="150" t="str">
        <f>[16]Charts!J18</f>
        <v>0</v>
      </c>
      <c r="C435" s="150" t="str">
        <f>[16]Charts!K18</f>
        <v>0</v>
      </c>
      <c r="D435" s="150" t="str">
        <f>[16]Charts!L18</f>
        <v>0</v>
      </c>
      <c r="E435" s="150" t="str">
        <f>[16]Charts!M18</f>
        <v>0</v>
      </c>
      <c r="F435" s="150">
        <f>[16]Charts!N18</f>
        <v>0</v>
      </c>
    </row>
    <row r="436" spans="1:6">
      <c r="A436" s="59" t="s">
        <v>7</v>
      </c>
      <c r="B436" s="150">
        <f>[16]Charts!J19</f>
        <v>0</v>
      </c>
      <c r="C436" s="150">
        <f>[16]Charts!K19</f>
        <v>0</v>
      </c>
      <c r="D436" s="150">
        <f>[16]Charts!L19</f>
        <v>0</v>
      </c>
      <c r="E436" s="150">
        <f>[16]Charts!M19</f>
        <v>0</v>
      </c>
      <c r="F436" s="150">
        <f>[16]Charts!N19</f>
        <v>0</v>
      </c>
    </row>
    <row r="437" spans="1:6">
      <c r="B437" s="152"/>
      <c r="C437" s="152"/>
      <c r="D437" s="152"/>
      <c r="E437" s="152"/>
      <c r="F437" s="152"/>
    </row>
    <row r="438" spans="1:6">
      <c r="B438" s="151" t="s">
        <v>152</v>
      </c>
      <c r="C438" s="151"/>
      <c r="D438" s="151"/>
      <c r="E438" s="151"/>
      <c r="F438" s="151"/>
    </row>
    <row r="439" spans="1:6">
      <c r="A439" s="59" t="s">
        <v>2</v>
      </c>
      <c r="B439" s="151" t="s">
        <v>3</v>
      </c>
      <c r="C439" s="151" t="s">
        <v>4</v>
      </c>
      <c r="D439" s="151" t="s">
        <v>5</v>
      </c>
      <c r="E439" s="151" t="s">
        <v>6</v>
      </c>
      <c r="F439" s="151" t="s">
        <v>7</v>
      </c>
    </row>
    <row r="440" spans="1:6">
      <c r="A440" s="59" t="s">
        <v>3</v>
      </c>
      <c r="B440" s="150" t="str">
        <f>[16]Charts!J25</f>
        <v>0</v>
      </c>
      <c r="C440" s="150" t="str">
        <f>[16]Charts!K25</f>
        <v>0</v>
      </c>
      <c r="D440" s="150" t="str">
        <f>[16]Charts!L25</f>
        <v>0</v>
      </c>
      <c r="E440" s="150" t="str">
        <f>[16]Charts!M25</f>
        <v>0</v>
      </c>
      <c r="F440" s="150">
        <f>[16]Charts!N25</f>
        <v>0</v>
      </c>
    </row>
    <row r="441" spans="1:6">
      <c r="A441" s="59" t="s">
        <v>4</v>
      </c>
      <c r="B441" s="150" t="str">
        <f>[16]Charts!J26</f>
        <v>0</v>
      </c>
      <c r="C441" s="150" t="str">
        <f>[16]Charts!K26</f>
        <v>0</v>
      </c>
      <c r="D441" s="150" t="str">
        <f>[16]Charts!L26</f>
        <v>0</v>
      </c>
      <c r="E441" s="150" t="str">
        <f>[16]Charts!M26</f>
        <v>0</v>
      </c>
      <c r="F441" s="150">
        <f>[16]Charts!N26</f>
        <v>0</v>
      </c>
    </row>
    <row r="442" spans="1:6">
      <c r="A442" s="59" t="s">
        <v>5</v>
      </c>
      <c r="B442" s="150" t="str">
        <f>[16]Charts!J27</f>
        <v>0</v>
      </c>
      <c r="C442" s="150" t="str">
        <f>[16]Charts!K27</f>
        <v>0</v>
      </c>
      <c r="D442" s="150" t="str">
        <f>[16]Charts!L27</f>
        <v>0</v>
      </c>
      <c r="E442" s="150" t="str">
        <f>[16]Charts!M27</f>
        <v>0</v>
      </c>
      <c r="F442" s="150">
        <f>[16]Charts!N27</f>
        <v>0</v>
      </c>
    </row>
    <row r="443" spans="1:6">
      <c r="A443" s="59" t="s">
        <v>6</v>
      </c>
      <c r="B443" s="150" t="str">
        <f>[16]Charts!J28</f>
        <v>0</v>
      </c>
      <c r="C443" s="150" t="str">
        <f>[16]Charts!K28</f>
        <v>0</v>
      </c>
      <c r="D443" s="150" t="str">
        <f>[16]Charts!L28</f>
        <v>0</v>
      </c>
      <c r="E443" s="150" t="str">
        <f>[16]Charts!M28</f>
        <v>0</v>
      </c>
      <c r="F443" s="150">
        <f>[16]Charts!N28</f>
        <v>0</v>
      </c>
    </row>
    <row r="444" spans="1:6">
      <c r="A444" s="59" t="s">
        <v>7</v>
      </c>
      <c r="B444" s="150">
        <f>[16]Charts!J29</f>
        <v>0</v>
      </c>
      <c r="C444" s="150">
        <f>[16]Charts!K29</f>
        <v>0</v>
      </c>
      <c r="D444" s="150">
        <f>[16]Charts!L29</f>
        <v>0</v>
      </c>
      <c r="E444" s="150">
        <f>[16]Charts!M29</f>
        <v>0</v>
      </c>
      <c r="F444" s="150">
        <f>[16]Charts!N29</f>
        <v>0</v>
      </c>
    </row>
    <row r="445" spans="1:6">
      <c r="B445" s="152"/>
      <c r="C445" s="152"/>
      <c r="D445" s="152"/>
      <c r="E445" s="152"/>
      <c r="F445" s="152"/>
    </row>
    <row r="446" spans="1:6">
      <c r="B446" s="151" t="s">
        <v>153</v>
      </c>
      <c r="C446" s="151"/>
      <c r="D446" s="151"/>
      <c r="E446" s="151"/>
      <c r="F446" s="153"/>
    </row>
    <row r="447" spans="1:6">
      <c r="A447" s="59" t="s">
        <v>2</v>
      </c>
      <c r="B447" s="151" t="s">
        <v>3</v>
      </c>
      <c r="C447" s="151" t="s">
        <v>4</v>
      </c>
      <c r="D447" s="151" t="s">
        <v>5</v>
      </c>
      <c r="E447" s="151" t="s">
        <v>6</v>
      </c>
      <c r="F447" s="151" t="s">
        <v>7</v>
      </c>
    </row>
    <row r="448" spans="1:6">
      <c r="A448" s="59" t="s">
        <v>3</v>
      </c>
      <c r="B448" s="150" t="str">
        <f>[16]Charts!J35</f>
        <v>0</v>
      </c>
      <c r="C448" s="150" t="str">
        <f>[16]Charts!K35</f>
        <v>0</v>
      </c>
      <c r="D448" s="150" t="str">
        <f>[16]Charts!L35</f>
        <v>0</v>
      </c>
      <c r="E448" s="150" t="str">
        <f>[16]Charts!M35</f>
        <v>0</v>
      </c>
      <c r="F448" s="150">
        <f>[16]Charts!N35</f>
        <v>0</v>
      </c>
    </row>
    <row r="449" spans="1:6">
      <c r="A449" s="59" t="s">
        <v>4</v>
      </c>
      <c r="B449" s="150" t="str">
        <f>[16]Charts!J36</f>
        <v>0</v>
      </c>
      <c r="C449" s="150" t="str">
        <f>[16]Charts!K36</f>
        <v>0</v>
      </c>
      <c r="D449" s="150" t="str">
        <f>[16]Charts!L36</f>
        <v>0</v>
      </c>
      <c r="E449" s="150" t="str">
        <f>[16]Charts!M36</f>
        <v>0</v>
      </c>
      <c r="F449" s="150">
        <f>[16]Charts!N36</f>
        <v>0</v>
      </c>
    </row>
    <row r="450" spans="1:6">
      <c r="A450" s="59" t="s">
        <v>5</v>
      </c>
      <c r="B450" s="150" t="str">
        <f>[16]Charts!J37</f>
        <v>0</v>
      </c>
      <c r="C450" s="150" t="str">
        <f>[16]Charts!K37</f>
        <v>0</v>
      </c>
      <c r="D450" s="150" t="str">
        <f>[16]Charts!L37</f>
        <v>0</v>
      </c>
      <c r="E450" s="150" t="str">
        <f>[16]Charts!M37</f>
        <v>0</v>
      </c>
      <c r="F450" s="150">
        <f>[16]Charts!N37</f>
        <v>0</v>
      </c>
    </row>
    <row r="451" spans="1:6">
      <c r="A451" s="59" t="s">
        <v>6</v>
      </c>
      <c r="B451" s="150" t="str">
        <f>[16]Charts!J38</f>
        <v>0</v>
      </c>
      <c r="C451" s="150" t="str">
        <f>[16]Charts!K38</f>
        <v>0</v>
      </c>
      <c r="D451" s="150" t="str">
        <f>[16]Charts!L38</f>
        <v>0</v>
      </c>
      <c r="E451" s="150" t="str">
        <f>[16]Charts!M38</f>
        <v>0</v>
      </c>
      <c r="F451" s="150">
        <f>[16]Charts!N38</f>
        <v>0</v>
      </c>
    </row>
    <row r="452" spans="1:6">
      <c r="A452" s="59" t="s">
        <v>7</v>
      </c>
      <c r="B452" s="150">
        <f>[16]Charts!J39</f>
        <v>0</v>
      </c>
      <c r="C452" s="150">
        <f>[16]Charts!K39</f>
        <v>0</v>
      </c>
      <c r="D452" s="150">
        <f>[16]Charts!L39</f>
        <v>0</v>
      </c>
      <c r="E452" s="150">
        <f>[16]Charts!M39</f>
        <v>0</v>
      </c>
      <c r="F452" s="150">
        <f>[16]Charts!N39</f>
        <v>0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42"/>
    <pageSetUpPr fitToPage="1"/>
  </sheetPr>
  <dimension ref="B2:AD17"/>
  <sheetViews>
    <sheetView showGridLines="0" showRowColHeaders="0" zoomScaleNormal="100" workbookViewId="0">
      <selection activeCell="C4" sqref="C4:H4"/>
    </sheetView>
  </sheetViews>
  <sheetFormatPr defaultRowHeight="12.75"/>
  <cols>
    <col min="1" max="1" width="3.7109375" style="18" customWidth="1"/>
    <col min="2" max="2" width="31.7109375" style="18" customWidth="1"/>
    <col min="3" max="3" width="1.5703125" style="18" customWidth="1"/>
    <col min="4" max="7" width="6.42578125" style="18" customWidth="1"/>
    <col min="8" max="27" width="6.7109375" style="18" customWidth="1"/>
    <col min="28" max="16384" width="9.140625" style="18"/>
  </cols>
  <sheetData>
    <row r="2" spans="2:30" ht="14.25" customHeight="1">
      <c r="B2" s="100" t="str">
        <f>"Table 1: Number of learning and skills providers inspected " &amp; IF('Table 1'!C4=Dates1!$B$3, "between " &amp; Dates1!$B$3, IF('Table 1'!C4 = Dates1!B4, "in " &amp; Dates1!B4, IF('Table 1'!C4=Dates1!B5, "in " &amp; Dates1!B5, IF('Table 1'!C4=Dates1!B6, "in " &amp; Dates1!B6, IF('Table 1'!C4=Dates1!B7, "in " &amp; Dates1!B7))))) &amp; ", by provider and inspection type (provisional)"</f>
        <v>Table 1: Number of learning and skills providers inspected between 1 January 2012 and 31 March 2012, by provider and inspection type (provisional)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2:30" ht="12.7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2:30" ht="12.75" customHeight="1">
      <c r="B4" s="29" t="s">
        <v>68</v>
      </c>
      <c r="C4" s="184" t="s">
        <v>180</v>
      </c>
      <c r="D4" s="184"/>
      <c r="E4" s="184"/>
      <c r="F4" s="184"/>
      <c r="G4" s="184"/>
      <c r="H4" s="184"/>
    </row>
    <row r="5" spans="2:30" ht="14.25">
      <c r="B5" s="30"/>
    </row>
    <row r="6" spans="2:30" ht="33" customHeight="1">
      <c r="B6" s="52" t="s">
        <v>65</v>
      </c>
      <c r="C6" s="52"/>
      <c r="D6" s="180" t="s">
        <v>13</v>
      </c>
      <c r="E6" s="180"/>
      <c r="F6" s="180"/>
      <c r="G6" s="180" t="s">
        <v>15</v>
      </c>
      <c r="H6" s="180"/>
      <c r="I6" s="180"/>
      <c r="J6" s="180" t="s">
        <v>248</v>
      </c>
      <c r="K6" s="180"/>
      <c r="L6" s="180"/>
      <c r="M6" s="180" t="s">
        <v>173</v>
      </c>
      <c r="N6" s="180"/>
      <c r="O6" s="180"/>
      <c r="P6" s="180" t="s">
        <v>174</v>
      </c>
      <c r="Q6" s="180"/>
      <c r="R6" s="180"/>
      <c r="S6" s="180" t="s">
        <v>193</v>
      </c>
      <c r="T6" s="180"/>
      <c r="U6" s="180"/>
      <c r="V6" s="179" t="s">
        <v>91</v>
      </c>
      <c r="W6" s="179"/>
      <c r="X6" s="179"/>
      <c r="Y6" s="179" t="s">
        <v>86</v>
      </c>
      <c r="Z6" s="179"/>
      <c r="AA6" s="179"/>
      <c r="AB6" s="179" t="s">
        <v>84</v>
      </c>
      <c r="AC6" s="179"/>
      <c r="AD6" s="179"/>
    </row>
    <row r="7" spans="2:30" ht="23.25" customHeight="1">
      <c r="B7" s="53" t="s">
        <v>8</v>
      </c>
      <c r="C7" s="53"/>
      <c r="D7" s="183">
        <f>IF($C$4=Dates1!$B$3, DataPack!$B$3, IF($C$4=Dates1!$B$4, DataPack!$K$3, IF($C$4=Dates1!$B$5, DataPack!$T$3, IF($C$4=Dates1!$B$6, DataPack!$AC$3))))</f>
        <v>75</v>
      </c>
      <c r="E7" s="183"/>
      <c r="F7" s="183"/>
      <c r="G7" s="183">
        <f>IF($C$4=Dates1!$B$3, DataPack!$C$3, IF($C$4=Dates1!$B$4, DataPack!$L$3, IF($C$4=Dates1!$B$5, DataPack!$U$3, IF($C$4=Dates1!$B$6, DataPack!$AD$3))))</f>
        <v>18</v>
      </c>
      <c r="H7" s="183"/>
      <c r="I7" s="183"/>
      <c r="J7" s="183">
        <f>IF($C$4=Dates1!$B$3, DataPack!$E$3, IF($C$4=Dates1!$B$4, DataPack!$N$3, IF($C$4=Dates1!$B$5, DataPack!$W$3, IF($C$4=Dates1!$B$6, DataPack!$AF$3))))</f>
        <v>9</v>
      </c>
      <c r="K7" s="183"/>
      <c r="L7" s="183"/>
      <c r="M7" s="183">
        <f>IF($C$4=Dates1!$B$3, DataPack!$D$3, IF($C$4=Dates1!$B$4, DataPack!$M$3, IF($C$4=Dates1!$B$5, DataPack!$V$3, IF($C$4=Dates1!$B$6, DataPack!$AE$3))))</f>
        <v>2</v>
      </c>
      <c r="N7" s="183"/>
      <c r="O7" s="183"/>
      <c r="P7" s="183">
        <f>IF($C$4=Dates1!$B$3, DataPack!$F$3, IF($C$4=Dates1!$B$4, DataPack!$O$3, IF($C$4=Dates1!$B$5, DataPack!$X$3, IF($C$4=Dates1!$B$6, DataPack!$AG$3))))</f>
        <v>29</v>
      </c>
      <c r="Q7" s="183"/>
      <c r="R7" s="183"/>
      <c r="S7" s="182">
        <f>IF($C$4=Dates1!$B$3, DataPack!$G$3, IF($C$4=Dates1!$B$4, DataPack!$P$3, IF($C$4=Dates1!$B$5, DataPack!$Y$3, IF($C$4=Dates1!$B$6, DataPack!$AH$3))))</f>
        <v>17</v>
      </c>
      <c r="T7" s="182"/>
      <c r="U7" s="182"/>
      <c r="V7" s="178">
        <f>IF($C$4=Dates1!$B$3, DataPack!$H$3, IF($C$4=Dates1!$B$4, DataPack!$Q$3, IF($C$4=Dates1!$B$5, DataPack!$Z$3, IF($C$4=Dates1!$B$6, DataPack!$AI$3))))</f>
        <v>0</v>
      </c>
      <c r="W7" s="178"/>
      <c r="X7" s="178"/>
      <c r="Y7" s="178">
        <f>IF($C$4=Dates1!$B$3, DataPack!$I$3, IF($C$4=Dates1!$B$4, DataPack!$R$3, IF($C$4=Dates1!$B$5, DataPack!$AA$3, IF($C$4=Dates1!$B$6, DataPack!$AJ$3))))</f>
        <v>0</v>
      </c>
      <c r="Z7" s="178"/>
      <c r="AA7" s="178"/>
      <c r="AB7" s="178">
        <f>IF($C$4=Dates1!$B$3, DataPack!$J$3, IF($C$4=Dates1!$B$4, DataPack!$S$3, IF($C$4=Dates1!$B$5, DataPack!$AB$3, IF($C$4=Dates1!$B$6, DataPack!$AK$3))))</f>
        <v>0</v>
      </c>
      <c r="AC7" s="178"/>
      <c r="AD7" s="178"/>
    </row>
    <row r="8" spans="2:30" ht="23.25" customHeight="1">
      <c r="B8" s="54" t="s">
        <v>9</v>
      </c>
      <c r="C8" s="54"/>
      <c r="D8" s="183">
        <f>IF($C$4=Dates1!$B$3, DataPack!$B$4, IF($C$4=Dates1!$B$4, DataPack!$K$4, IF($C$4=Dates1!$B$5, DataPack!$T$4, IF($C$4=Dates1!$B$6, DataPack!$AC$4))))</f>
        <v>2</v>
      </c>
      <c r="E8" s="183"/>
      <c r="F8" s="183"/>
      <c r="G8" s="183">
        <f>IF($C$4=Dates1!$B$3, DataPack!$C$4, IF($C$4=Dates1!$B$4, DataPack!$L$4, IF($C$4=Dates1!$B$5, DataPack!$U$4, IF($C$4=Dates1!$B$6, DataPack!$AD$4))))</f>
        <v>2</v>
      </c>
      <c r="H8" s="183"/>
      <c r="I8" s="183"/>
      <c r="J8" s="183">
        <f>IF($C$4=Dates1!$B$3, DataPack!$E$4, IF($C$4=Dates1!$B$4, DataPack!$N$4, IF($C$4=Dates1!$B$5, DataPack!$W$4, IF($C$4=Dates1!$B$6, DataPack!$AF$4))))</f>
        <v>0</v>
      </c>
      <c r="K8" s="183"/>
      <c r="L8" s="183"/>
      <c r="M8" s="183">
        <f>IF($C$4=Dates1!$B$3, DataPack!$D$4, IF($C$4=Dates1!$B$4, DataPack!$M$4, IF($C$4=Dates1!$B$5, DataPack!$V$4, IF($C$4=Dates1!$B$6, DataPack!$AE$4))))</f>
        <v>0</v>
      </c>
      <c r="N8" s="183"/>
      <c r="O8" s="183"/>
      <c r="P8" s="183">
        <f>IF($C$4=Dates1!$B$3, DataPack!$F$4, IF($C$4=Dates1!$B$4, DataPack!$O$4, IF($C$4=Dates1!$B$5, DataPack!$X$4, IF($C$4=Dates1!$B$6, DataPack!$AG$4))))</f>
        <v>0</v>
      </c>
      <c r="Q8" s="183"/>
      <c r="R8" s="183"/>
      <c r="S8" s="183">
        <f>IF($C$4=Dates1!$B$3, DataPack!$G$4, IF($C$4=Dates1!$B$4, DataPack!$P$4, IF($C$4=Dates1!$B$5, DataPack!$Y$4, IF($C$4=Dates1!$B$6, DataPack!$AH$4))))</f>
        <v>0</v>
      </c>
      <c r="T8" s="183"/>
      <c r="U8" s="183"/>
      <c r="V8" s="178">
        <f>IF($C$4=Dates1!$B$3, DataPack!$H$4, IF($C$4=Dates1!$B$4, DataPack!$Q$4, IF($C$4=Dates1!$B$5, DataPack!$Z$4, IF($C$4=Dates1!$B$6, DataPack!$AI$4))))</f>
        <v>0</v>
      </c>
      <c r="W8" s="178"/>
      <c r="X8" s="178"/>
      <c r="Y8" s="178">
        <f>IF($C$4=Dates1!$B$3, DataPack!$I$4, IF($C$4=Dates1!$B$4, DataPack!$R$4, IF($C$4=Dates1!$B$5, DataPack!$AA$4, IF($C$4=Dates1!$B$6, DataPack!$AJ$4))))</f>
        <v>0</v>
      </c>
      <c r="Z8" s="178"/>
      <c r="AA8" s="178"/>
      <c r="AB8" s="178">
        <f>IF($C$4=Dates1!$B$3, DataPack!$J$4, IF($C$4=Dates1!$B$4, DataPack!$S$4, IF($C$4=Dates1!$B$5, DataPack!$AB$4, IF($C$4=Dates1!$B$6, DataPack!$AK$4))))</f>
        <v>0</v>
      </c>
      <c r="AC8" s="178"/>
      <c r="AD8" s="178"/>
    </row>
    <row r="9" spans="2:30" ht="23.25" customHeight="1">
      <c r="B9" s="53" t="s">
        <v>10</v>
      </c>
      <c r="C9" s="53"/>
      <c r="D9" s="183">
        <f>IF($C$4=Dates1!$B$3, DataPack!$B$5, IF($C$4=Dates1!$B$4, DataPack!$K$5, IF($C$4=Dates1!$B$5, DataPack!$T$5, IF($C$4=Dates1!$B$6, DataPack!$AC$5))))</f>
        <v>32</v>
      </c>
      <c r="E9" s="183"/>
      <c r="F9" s="183"/>
      <c r="G9" s="183">
        <f>IF($C$4=Dates1!$B$3, DataPack!$C$5, IF($C$4=Dates1!$B$4, DataPack!$L$5, IF($C$4=Dates1!$B$5, DataPack!$U$5, IF($C$4=Dates1!$B$6, DataPack!$AD$5))))</f>
        <v>12</v>
      </c>
      <c r="H9" s="183"/>
      <c r="I9" s="183"/>
      <c r="J9" s="183">
        <f>IF($C$4=Dates1!$B$3, DataPack!$E$5, IF($C$4=Dates1!$B$4, DataPack!$N$5, IF($C$4=Dates1!$B$5, DataPack!$W$5, IF($C$4=Dates1!$B$6, DataPack!$AF$5))))</f>
        <v>0</v>
      </c>
      <c r="K9" s="183"/>
      <c r="L9" s="183"/>
      <c r="M9" s="183">
        <f>IF($C$4=Dates1!$B$3, DataPack!$D$5, IF($C$4=Dates1!$B$4, DataPack!$M$5, IF($C$4=Dates1!$B$5, DataPack!$V$5, IF($C$4=Dates1!$B$6, DataPack!$AE$5))))</f>
        <v>0</v>
      </c>
      <c r="N9" s="183"/>
      <c r="O9" s="183"/>
      <c r="P9" s="183">
        <f>IF($C$4=Dates1!$B$3, DataPack!$F$5, IF($C$4=Dates1!$B$4, DataPack!$O$5, IF($C$4=Dates1!$B$5, DataPack!$X$5, IF($C$4=Dates1!$B$6, DataPack!$AG$5))))</f>
        <v>14</v>
      </c>
      <c r="Q9" s="183"/>
      <c r="R9" s="183"/>
      <c r="S9" s="183">
        <f>IF($C$4=Dates1!$B$3, DataPack!$G$5, IF($C$4=Dates1!$B$4, DataPack!$P$5, IF($C$4=Dates1!$B$5, DataPack!$Y$5, IF($C$4=Dates1!$B$6, DataPack!$AH$5))))</f>
        <v>6</v>
      </c>
      <c r="T9" s="183"/>
      <c r="U9" s="183"/>
      <c r="V9" s="178">
        <f>IF($C$4=Dates1!$B$3, DataPack!$H$5, IF($C$4=Dates1!$B$4, DataPack!$Q$5, IF($C$4=Dates1!$B$5, DataPack!$Z$5, IF($C$4=Dates1!$B$6, DataPack!$AI$5))))</f>
        <v>0</v>
      </c>
      <c r="W9" s="178"/>
      <c r="X9" s="178"/>
      <c r="Y9" s="178">
        <f>IF($C$4=Dates1!$B$3, DataPack!$I$5, IF($C$4=Dates1!$B$4, DataPack!$R$5, IF($C$4=Dates1!$B$5, DataPack!$AA$5, IF($C$4=Dates1!$B$6, DataPack!$AJ$5))))</f>
        <v>0</v>
      </c>
      <c r="Z9" s="178"/>
      <c r="AA9" s="178"/>
      <c r="AB9" s="178">
        <f>IF($C$4=Dates1!$B$3, DataPack!$J$5, IF($C$4=Dates1!$B$4, DataPack!$S$5, IF($C$4=Dates1!$B$5, DataPack!$AB$5, IF($C$4=Dates1!$B$6, DataPack!$AK$5))))</f>
        <v>0</v>
      </c>
      <c r="AC9" s="178"/>
      <c r="AD9" s="178"/>
    </row>
    <row r="10" spans="2:30" ht="23.25" customHeight="1">
      <c r="B10" s="53" t="s">
        <v>11</v>
      </c>
      <c r="C10" s="53"/>
      <c r="D10" s="183">
        <f>IF($C$4=Dates1!$B$3, DataPack!$B$6, IF($C$4=Dates1!$B$4, DataPack!$K$6, IF($C$4=Dates1!$B$5, DataPack!$T$6, IF($C$4=Dates1!$B$6, DataPack!$AC$6))))</f>
        <v>8</v>
      </c>
      <c r="E10" s="183"/>
      <c r="F10" s="183"/>
      <c r="G10" s="183">
        <f>IF($C$4=Dates1!$B$3, DataPack!$C$6, IF($C$4=Dates1!$B$4, DataPack!$L$6, IF($C$4=Dates1!$B$5, DataPack!$U$6, IF($C$4=Dates1!$B$6, DataPack!$AD$6))))</f>
        <v>4</v>
      </c>
      <c r="H10" s="183"/>
      <c r="I10" s="183"/>
      <c r="J10" s="183">
        <f>IF($C$4=Dates1!$B$3, DataPack!$E$6, IF($C$4=Dates1!$B$4, DataPack!$N$6, IF($C$4=Dates1!$B$5, DataPack!$W$6, IF($C$4=Dates1!$B$6, DataPack!$AF$6))))</f>
        <v>0</v>
      </c>
      <c r="K10" s="183"/>
      <c r="L10" s="183"/>
      <c r="M10" s="183">
        <f>IF($C$4=Dates1!$B$3, DataPack!$D$6, IF($C$4=Dates1!$B$4, DataPack!$M$6, IF($C$4=Dates1!$B$5, DataPack!$V$6, IF($C$4=Dates1!$B$6, DataPack!$AE$6))))</f>
        <v>0</v>
      </c>
      <c r="N10" s="183"/>
      <c r="O10" s="183"/>
      <c r="P10" s="183">
        <f>IF($C$4=Dates1!$B$3, DataPack!$F$6, IF($C$4=Dates1!$B$4, DataPack!$O$6, IF($C$4=Dates1!$B$5, DataPack!$X$6, IF($C$4=Dates1!$B$6, DataPack!$AG$6))))</f>
        <v>3</v>
      </c>
      <c r="Q10" s="183"/>
      <c r="R10" s="183"/>
      <c r="S10" s="183">
        <f>IF($C$4=Dates1!$B$3, DataPack!$G$6, IF($C$4=Dates1!$B$4, DataPack!$P$6, IF($C$4=Dates1!$B$5, DataPack!$Y$6, IF($C$4=Dates1!$B$6, DataPack!$AH$6))))</f>
        <v>1</v>
      </c>
      <c r="T10" s="183"/>
      <c r="U10" s="183"/>
      <c r="V10" s="178">
        <f>IF($C$4=Dates1!$B$3, DataPack!$H$6, IF($C$4=Dates1!$B$4, DataPack!$Q$3, IF($C$4=Dates1!$B$5, DataPack!$Z$6, IF($C$4=Dates1!$B$6, DataPack!$AI$6))))</f>
        <v>0</v>
      </c>
      <c r="W10" s="178"/>
      <c r="X10" s="178"/>
      <c r="Y10" s="178">
        <f>IF($C$4=Dates1!$B$3, DataPack!$I$6, IF($C$4=Dates1!$B$4, DataPack!$R$6, IF($C$4=Dates1!$B$5, DataPack!$AA$6, IF($C$4=Dates1!$B$6, DataPack!$AJ$6))))</f>
        <v>0</v>
      </c>
      <c r="Z10" s="178"/>
      <c r="AA10" s="178"/>
      <c r="AB10" s="178">
        <f>IF($C$4=Dates1!$B$3, DataPack!$J$6, IF($C$4=Dates1!$B$4, DataPack!$S$6, IF($C$4=Dates1!$B$5, DataPack!$AB$6, IF($C$4=Dates1!$B$6, DataPack!$AK$6))))</f>
        <v>0</v>
      </c>
      <c r="AC10" s="178"/>
      <c r="AD10" s="178"/>
    </row>
    <row r="11" spans="2:30" ht="23.25" customHeight="1">
      <c r="B11" s="55" t="s">
        <v>12</v>
      </c>
      <c r="C11" s="55"/>
      <c r="D11" s="183">
        <f>IF($C$4=Dates1!$B$3, DataPack!$B$7, IF($C$4=Dates1!$B$4, DataPack!$K$7, IF($C$4=Dates1!$B$5, DataPack!$T$7, IF($C$4=Dates1!$B$6, DataPack!$AC$7))))</f>
        <v>3</v>
      </c>
      <c r="E11" s="183"/>
      <c r="F11" s="183"/>
      <c r="G11" s="183">
        <f>IF($C$4=Dates1!$B$3, DataPack!$C$7, IF($C$4=Dates1!$B$4, DataPack!$L$7, IF($C$4=Dates1!$B$5, DataPack!$U$7, IF($C$4=Dates1!$B$6, DataPack!$AD$7))))</f>
        <v>2</v>
      </c>
      <c r="H11" s="183"/>
      <c r="I11" s="183"/>
      <c r="J11" s="183">
        <f>IF($C$4=Dates1!$B$3, DataPack!$E$7, IF($C$4=Dates1!$B$4, DataPack!$N$7, IF($C$4=Dates1!$B$5, DataPack!$W$7, IF($C$4=Dates1!$B$6, DataPack!$AF$7))))</f>
        <v>0</v>
      </c>
      <c r="K11" s="183"/>
      <c r="L11" s="183"/>
      <c r="M11" s="183">
        <f>IF($C$4=Dates1!$B$3, DataPack!$D$7, IF($C$4=Dates1!$B$4, DataPack!$M$7, IF($C$4=Dates1!$B$5, DataPack!$V$7, IF($C$4=Dates1!$B$6, DataPack!$AE$7))))</f>
        <v>0</v>
      </c>
      <c r="N11" s="183"/>
      <c r="O11" s="183"/>
      <c r="P11" s="183">
        <f>IF($C$4=Dates1!$B$3, DataPack!$F$7, IF($C$4=Dates1!$B$4, DataPack!$O$7, IF($C$4=Dates1!$B$5, DataPack!$X$7, IF($C$4=Dates1!$B$6, DataPack!$AG$7))))</f>
        <v>1</v>
      </c>
      <c r="Q11" s="183"/>
      <c r="R11" s="183"/>
      <c r="S11" s="183">
        <f>IF($C$4=Dates1!$B$3, DataPack!$G$7, IF($C$4=Dates1!$B$4, DataPack!$P$7, IF($C$4=Dates1!$B$5, DataPack!$Y$7, IF($C$4=Dates1!$B$6, DataPack!$AH$7))))</f>
        <v>0</v>
      </c>
      <c r="T11" s="183"/>
      <c r="U11" s="183"/>
      <c r="V11" s="178">
        <f>IF($C$4=Dates1!$B$3, DataPack!$H$7, IF($C$4=Dates1!$B$4, DataPack!$Q$7, IF($C$4=Dates1!$B$5, DataPack!$Z$7, IF($C$4=Dates1!$B$6, DataPack!$AI$7))))</f>
        <v>0</v>
      </c>
      <c r="W11" s="178"/>
      <c r="X11" s="178"/>
      <c r="Y11" s="178">
        <f>IF($C$4=Dates1!$B$3, DataPack!$I$7, IF($C$4=Dates1!$B$4, DataPack!$R$7, IF($C$4=Dates1!$B$5, DataPack!$AA$7, IF($C$4=Dates1!$B$6, DataPack!$AJ$7))))</f>
        <v>0</v>
      </c>
      <c r="Z11" s="178"/>
      <c r="AA11" s="178"/>
      <c r="AB11" s="178">
        <f>IF($C$4=Dates1!$B$3, DataPack!$J$7, IF($C$4=Dates1!$B$4, DataPack!$S$7, IF($C$4=Dates1!$B$5, DataPack!$AB$7, IF($C$4=Dates1!$B$6, DataPack!$AK$7))))</f>
        <v>0</v>
      </c>
      <c r="AC11" s="178"/>
      <c r="AD11" s="178"/>
    </row>
    <row r="12" spans="2:30" ht="23.25" customHeight="1">
      <c r="B12" s="149" t="s">
        <v>7</v>
      </c>
      <c r="D12" s="185">
        <f>SUM(D7:F11)</f>
        <v>120</v>
      </c>
      <c r="E12" s="185"/>
      <c r="F12" s="185"/>
      <c r="G12" s="185">
        <f>SUM(G7:I11)</f>
        <v>38</v>
      </c>
      <c r="H12" s="185"/>
      <c r="I12" s="185"/>
      <c r="J12" s="186">
        <f>SUM(J7:L11)</f>
        <v>9</v>
      </c>
      <c r="K12" s="186"/>
      <c r="L12" s="186"/>
      <c r="M12" s="186">
        <f>SUM(M7:O11)</f>
        <v>2</v>
      </c>
      <c r="N12" s="186"/>
      <c r="O12" s="186"/>
      <c r="P12" s="186">
        <f>SUM(P7:R11)</f>
        <v>47</v>
      </c>
      <c r="Q12" s="186"/>
      <c r="R12" s="186"/>
      <c r="S12" s="186">
        <f>SUM(S7:U11)</f>
        <v>24</v>
      </c>
      <c r="T12" s="186"/>
      <c r="U12" s="186"/>
      <c r="V12" s="181">
        <f>SUM(V7:X11)</f>
        <v>0</v>
      </c>
      <c r="W12" s="181"/>
      <c r="X12" s="181"/>
      <c r="Y12" s="181">
        <f>SUM(Y7:AA11)</f>
        <v>0</v>
      </c>
      <c r="Z12" s="181"/>
      <c r="AA12" s="181"/>
      <c r="AB12" s="181">
        <f>SUM(AB7:AD11)</f>
        <v>0</v>
      </c>
      <c r="AC12" s="181"/>
      <c r="AD12" s="181"/>
    </row>
    <row r="13" spans="2:30">
      <c r="B13" s="40"/>
      <c r="C13" s="40"/>
      <c r="D13" s="37"/>
      <c r="E13" s="40"/>
      <c r="F13" s="40"/>
      <c r="G13" s="40"/>
      <c r="H13" s="40"/>
      <c r="I13" s="40"/>
      <c r="J13" s="26"/>
      <c r="K13" s="26"/>
      <c r="L13" s="26"/>
      <c r="M13" s="26"/>
      <c r="S13" s="177" t="s">
        <v>92</v>
      </c>
      <c r="T13" s="177"/>
      <c r="U13" s="177"/>
      <c r="W13" s="103"/>
      <c r="X13" s="103"/>
      <c r="Y13" s="103"/>
      <c r="Z13" s="103"/>
      <c r="AA13" s="103"/>
    </row>
    <row r="14" spans="2:30">
      <c r="B14" s="67" t="s">
        <v>116</v>
      </c>
    </row>
    <row r="15" spans="2:30">
      <c r="B15" s="33" t="s">
        <v>215</v>
      </c>
    </row>
    <row r="16" spans="2:30">
      <c r="B16" s="33" t="s">
        <v>176</v>
      </c>
    </row>
    <row r="17" spans="2:2">
      <c r="B17" s="33" t="s">
        <v>175</v>
      </c>
    </row>
  </sheetData>
  <sheetProtection sheet="1"/>
  <mergeCells count="65">
    <mergeCell ref="P6:R6"/>
    <mergeCell ref="M6:O6"/>
    <mergeCell ref="M7:O7"/>
    <mergeCell ref="M8:O8"/>
    <mergeCell ref="G7:I7"/>
    <mergeCell ref="M9:O9"/>
    <mergeCell ref="J6:L6"/>
    <mergeCell ref="J7:L7"/>
    <mergeCell ref="J8:L8"/>
    <mergeCell ref="J9:L9"/>
    <mergeCell ref="AB12:AD12"/>
    <mergeCell ref="D12:F12"/>
    <mergeCell ref="G12:I12"/>
    <mergeCell ref="P12:R12"/>
    <mergeCell ref="S12:U12"/>
    <mergeCell ref="M12:O12"/>
    <mergeCell ref="J12:L12"/>
    <mergeCell ref="J11:L11"/>
    <mergeCell ref="G11:I11"/>
    <mergeCell ref="P11:R11"/>
    <mergeCell ref="S11:U11"/>
    <mergeCell ref="S10:U10"/>
    <mergeCell ref="Y12:AA12"/>
    <mergeCell ref="M10:O10"/>
    <mergeCell ref="M11:O11"/>
    <mergeCell ref="J10:L10"/>
    <mergeCell ref="S8:U8"/>
    <mergeCell ref="S9:U9"/>
    <mergeCell ref="P7:R7"/>
    <mergeCell ref="P8:R8"/>
    <mergeCell ref="G8:I8"/>
    <mergeCell ref="P10:R10"/>
    <mergeCell ref="P9:R9"/>
    <mergeCell ref="D11:F11"/>
    <mergeCell ref="D10:F10"/>
    <mergeCell ref="D9:F9"/>
    <mergeCell ref="G10:I10"/>
    <mergeCell ref="G9:I9"/>
    <mergeCell ref="C4:H4"/>
    <mergeCell ref="G6:I6"/>
    <mergeCell ref="D6:F6"/>
    <mergeCell ref="D8:F8"/>
    <mergeCell ref="D7:F7"/>
    <mergeCell ref="Y9:AA9"/>
    <mergeCell ref="AB9:AD9"/>
    <mergeCell ref="Y11:AA11"/>
    <mergeCell ref="AB11:AD11"/>
    <mergeCell ref="Y10:AA10"/>
    <mergeCell ref="AB10:AD10"/>
    <mergeCell ref="Y6:AA6"/>
    <mergeCell ref="AB6:AD6"/>
    <mergeCell ref="Y7:AA7"/>
    <mergeCell ref="AB7:AD7"/>
    <mergeCell ref="Y8:AA8"/>
    <mergeCell ref="AB8:AD8"/>
    <mergeCell ref="S13:U13"/>
    <mergeCell ref="V10:X10"/>
    <mergeCell ref="V11:X11"/>
    <mergeCell ref="V6:X6"/>
    <mergeCell ref="V7:X7"/>
    <mergeCell ref="V8:X8"/>
    <mergeCell ref="V9:X9"/>
    <mergeCell ref="S6:U6"/>
    <mergeCell ref="V12:X12"/>
    <mergeCell ref="S7:U7"/>
  </mergeCells>
  <phoneticPr fontId="1" type="noConversion"/>
  <dataValidations count="1">
    <dataValidation type="list" allowBlank="1" showInputMessage="1" showErrorMessage="1" sqref="C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2"/>
    <pageSetUpPr fitToPage="1"/>
  </sheetPr>
  <dimension ref="B2:Q35"/>
  <sheetViews>
    <sheetView showGridLines="0" showRowColHeaders="0" workbookViewId="0">
      <selection activeCell="C5" sqref="C5:G5"/>
    </sheetView>
  </sheetViews>
  <sheetFormatPr defaultRowHeight="12.75"/>
  <cols>
    <col min="1" max="1" width="3.5703125" customWidth="1"/>
    <col min="2" max="2" width="16" customWidth="1"/>
    <col min="3" max="3" width="4.42578125" customWidth="1"/>
    <col min="4" max="4" width="10.42578125" customWidth="1"/>
    <col min="6" max="6" width="11.7109375" customWidth="1"/>
    <col min="7" max="7" width="11.5703125" customWidth="1"/>
    <col min="8" max="8" width="3.42578125" customWidth="1"/>
    <col min="9" max="9" width="11.5703125" customWidth="1"/>
    <col min="10" max="17" width="7.5703125" customWidth="1"/>
  </cols>
  <sheetData>
    <row r="2" spans="2:17">
      <c r="B2" s="100" t="str">
        <f>"Table 2: Inspection outcomes of learning and skills providers inspected " &amp; IF('Table 2'!$C$5=Dates1!$B$3, "between " &amp; Dates1!$B$3, IF('Table 2'!$C$5 = Dates1!B4, "in " &amp; Dates1!B4, IF('Table 2'!$C$5=Dates1!B5, "in " &amp; Dates1!B5, IF('Table 2'!$C$5=Dates1!B6, "in " &amp; Dates1!B6, IF('Table 2'!$C$5=Dates1!B7, "in " &amp; Dates1!B7))))) &amp;  " (provisional)"&amp;CHAR(185)&amp;" "&amp;CHAR(178)</f>
        <v>Table 2: Inspection outcomes of learning and skills providers inspected between 1 January 2012 and 31 March 2012 (provisional)¹ ²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3.5" customHeight="1">
      <c r="B5" s="29" t="s">
        <v>68</v>
      </c>
      <c r="C5" s="189" t="s">
        <v>180</v>
      </c>
      <c r="D5" s="190"/>
      <c r="E5" s="190"/>
      <c r="F5" s="190"/>
      <c r="G5" s="191"/>
      <c r="H5" s="26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>
      <c r="B6" s="31"/>
      <c r="C6" s="31"/>
      <c r="D6" s="31"/>
      <c r="E6" s="31"/>
      <c r="F6" s="31"/>
      <c r="G6" s="31"/>
      <c r="H6" s="31"/>
      <c r="I6" s="193"/>
      <c r="J6" s="38" t="s">
        <v>85</v>
      </c>
      <c r="K6" s="38"/>
      <c r="L6" s="38" t="s">
        <v>85</v>
      </c>
      <c r="M6" s="38"/>
      <c r="N6" s="38" t="s">
        <v>85</v>
      </c>
      <c r="O6" s="38"/>
      <c r="P6" s="36" t="s">
        <v>85</v>
      </c>
      <c r="Q6" s="36"/>
    </row>
    <row r="7" spans="2:17">
      <c r="B7" s="26"/>
      <c r="C7" s="26"/>
      <c r="D7" s="26"/>
      <c r="E7" s="26"/>
      <c r="F7" s="26"/>
      <c r="G7" s="26"/>
      <c r="H7" s="26"/>
      <c r="I7" s="41"/>
      <c r="J7" s="40"/>
      <c r="K7" s="40"/>
      <c r="L7" s="40"/>
      <c r="M7" s="40"/>
      <c r="N7" s="40"/>
      <c r="O7" s="40"/>
      <c r="P7" s="26"/>
      <c r="Q7" s="18"/>
    </row>
    <row r="8" spans="2:17" ht="24" customHeight="1">
      <c r="B8" s="188" t="s">
        <v>2</v>
      </c>
      <c r="C8" s="188"/>
      <c r="D8" s="188"/>
      <c r="E8" s="188"/>
      <c r="F8" s="188"/>
      <c r="G8" s="188"/>
      <c r="H8" s="95"/>
      <c r="I8" s="38">
        <f t="shared" ref="I8:I30" si="0">J8+L8+N8+P8</f>
        <v>66</v>
      </c>
      <c r="J8" s="38">
        <f>IF($C$5=Dates1!$B$3, DataPack!$B12, IF($C$5=Dates1!$B$4, DataPack!$G12, IF($C$5=Dates1!$B$5, DataPack!$L12, IF($C$5=Dates1!$B$6, DataPack!$Q12))))</f>
        <v>4</v>
      </c>
      <c r="K8" s="138"/>
      <c r="L8" s="38">
        <f>IF($C$5=Dates1!$B$3, DataPack!$C12, IF($C$5=Dates1!$B$4, DataPack!$H12, IF($C$5=Dates1!$B$5, DataPack!$M12, IF($C$5=Dates1!$B$6, DataPack!$R12))))</f>
        <v>26</v>
      </c>
      <c r="M8" s="138"/>
      <c r="N8" s="38">
        <f>IF($C$5=Dates1!$B$3, DataPack!$D12, IF($C$5=Dates1!$B$4, DataPack!$I12, IF($C$5=Dates1!$B$5, DataPack!$N12, IF($C$5=Dates1!$B$6, DataPack!$S12))))</f>
        <v>28</v>
      </c>
      <c r="O8" s="138"/>
      <c r="P8" s="38">
        <f>IF($C$5=Dates1!$B$3, DataPack!$E12, IF($C$5=Dates1!$B$4, DataPack!$J12, IF($C$5=Dates1!$B$5, DataPack!$O12, IF($C$5=Dates1!$B$6, DataPack!$T12))))</f>
        <v>8</v>
      </c>
      <c r="Q8" s="138"/>
    </row>
    <row r="9" spans="2:17" ht="24" customHeight="1">
      <c r="B9" s="188" t="s">
        <v>150</v>
      </c>
      <c r="C9" s="188"/>
      <c r="D9" s="188"/>
      <c r="E9" s="188"/>
      <c r="F9" s="188"/>
      <c r="G9" s="188"/>
      <c r="H9" s="139"/>
      <c r="I9" s="38">
        <f t="shared" si="0"/>
        <v>62</v>
      </c>
      <c r="J9" s="38">
        <f>IF($C$5=Dates1!$B$3, DataPack!$B13, IF($C$5=Dates1!$B$4, DataPack!$G13, IF($C$5=Dates1!$B$5, DataPack!$L13, IF($C$5=Dates1!$B$6, DataPack!$Q13))))</f>
        <v>4</v>
      </c>
      <c r="K9" s="138"/>
      <c r="L9" s="38">
        <f>IF($C$5=Dates1!$B$3, DataPack!$C13, IF($C$5=Dates1!$B$4, DataPack!$H13, IF($C$5=Dates1!$B$5, DataPack!$M13, IF($C$5=Dates1!$B$6, DataPack!$R13))))</f>
        <v>24</v>
      </c>
      <c r="M9" s="138"/>
      <c r="N9" s="38">
        <f>IF($C$5=Dates1!$B$3, DataPack!$D13, IF($C$5=Dates1!$B$4, DataPack!$I13, IF($C$5=Dates1!$B$5, DataPack!$N13, IF($C$5=Dates1!$B$6, DataPack!$S13))))</f>
        <v>27</v>
      </c>
      <c r="O9" s="138"/>
      <c r="P9" s="38">
        <f>IF($C$5=Dates1!$B$3, DataPack!$E13, IF($C$5=Dates1!$B$4, DataPack!$J13, IF($C$5=Dates1!$B$5, DataPack!$O13, IF($C$5=Dates1!$B$6, DataPack!$T13))))</f>
        <v>7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139"/>
      <c r="I10" s="38">
        <f t="shared" si="0"/>
        <v>66</v>
      </c>
      <c r="J10" s="38">
        <f>IF($C$5=Dates1!$B$3, DataPack!$B14, IF($C$5=Dates1!$B$4, DataPack!$G14, IF($C$5=Dates1!$B$5, DataPack!$L14, IF($C$5=Dates1!$B$6, DataPack!$Q14))))</f>
        <v>5</v>
      </c>
      <c r="K10" s="138"/>
      <c r="L10" s="38">
        <f>IF($C$5=Dates1!$B$3, DataPack!$C14, IF($C$5=Dates1!$B$4, DataPack!$H14, IF($C$5=Dates1!$B$5, DataPack!$M14, IF($C$5=Dates1!$B$6, DataPack!$R14))))</f>
        <v>26</v>
      </c>
      <c r="M10" s="138"/>
      <c r="N10" s="38">
        <f>IF($C$5=Dates1!$B$3, DataPack!$D14, IF($C$5=Dates1!$B$4, DataPack!$I14, IF($C$5=Dates1!$B$5, DataPack!$N14, IF($C$5=Dates1!$B$6, DataPack!$S14))))</f>
        <v>29</v>
      </c>
      <c r="O10" s="138"/>
      <c r="P10" s="38">
        <f>IF($C$5=Dates1!$B$3, DataPack!$E14, IF($C$5=Dates1!$B$4, DataPack!$J14, IF($C$5=Dates1!$B$5, DataPack!$O14, IF($C$5=Dates1!$B$6, DataPack!$T14))))</f>
        <v>6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3">
        <f t="shared" si="0"/>
        <v>62</v>
      </c>
      <c r="J11" s="43">
        <f>IF($C$5=Dates1!$B$3, DataPack!$B15, IF($C$5=Dates1!$B$4, DataPack!$G15, IF($C$5=Dates1!$B$5, DataPack!$L15, IF($C$5=Dates1!$B$6, DataPack!$Q15))))</f>
        <v>5</v>
      </c>
      <c r="K11" s="44"/>
      <c r="L11" s="43">
        <f>IF($C$5=Dates1!$B$3, DataPack!$C15, IF($C$5=Dates1!$B$4, DataPack!$H15, IF($C$5=Dates1!$B$5, DataPack!$M15, IF($C$5=Dates1!$B$6, DataPack!$R15))))</f>
        <v>25</v>
      </c>
      <c r="M11" s="44"/>
      <c r="N11" s="43">
        <f>IF($C$5=Dates1!$B$3, DataPack!$D15, IF($C$5=Dates1!$B$4, DataPack!$I15, IF($C$5=Dates1!$B$5, DataPack!$N15, IF($C$5=Dates1!$B$6, DataPack!$S15))))</f>
        <v>27</v>
      </c>
      <c r="O11" s="44"/>
      <c r="P11" s="43">
        <f>IF($C$5=Dates1!$B$3, DataPack!$E15, IF($C$5=Dates1!$B$4, DataPack!$J15, IF($C$5=Dates1!$B$5, DataPack!$O15, IF($C$5=Dates1!$B$6, DataPack!$T15))))</f>
        <v>5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3">
        <f t="shared" si="0"/>
        <v>62</v>
      </c>
      <c r="J12" s="43">
        <f>IF($C$5=Dates1!$B$3, DataPack!$B16, IF($C$5=Dates1!$B$4, DataPack!$G16, IF($C$5=Dates1!$B$5, DataPack!$L16, IF($C$5=Dates1!$B$6, DataPack!$Q16))))</f>
        <v>6</v>
      </c>
      <c r="K12" s="44"/>
      <c r="L12" s="43">
        <f>IF($C$5=Dates1!$B$3, DataPack!$C16, IF($C$5=Dates1!$B$4, DataPack!$H16, IF($C$5=Dates1!$B$5, DataPack!$M16, IF($C$5=Dates1!$B$6, DataPack!$R16))))</f>
        <v>19</v>
      </c>
      <c r="M12" s="44"/>
      <c r="N12" s="43">
        <f>IF($C$5=Dates1!$B$3, DataPack!$D16, IF($C$5=Dates1!$B$4, DataPack!$I16, IF($C$5=Dates1!$B$5, DataPack!$N16, IF($C$5=Dates1!$B$6, DataPack!$S16))))</f>
        <v>30</v>
      </c>
      <c r="O12" s="44"/>
      <c r="P12" s="43">
        <f>IF($C$5=Dates1!$B$3, DataPack!$E16, IF($C$5=Dates1!$B$4, DataPack!$J16, IF($C$5=Dates1!$B$5, DataPack!$O16, IF($C$5=Dates1!$B$6, DataPack!$T16))))</f>
        <v>7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3">
        <f t="shared" si="0"/>
        <v>62</v>
      </c>
      <c r="J13" s="43">
        <f>IF($C$5=Dates1!$B$3, DataPack!$B17, IF($C$5=Dates1!$B$4, DataPack!$G17, IF($C$5=Dates1!$B$5, DataPack!$L17, IF($C$5=Dates1!$B$6, DataPack!$Q17))))</f>
        <v>5</v>
      </c>
      <c r="K13" s="44"/>
      <c r="L13" s="43">
        <f>IF($C$5=Dates1!$B$3, DataPack!$C17, IF($C$5=Dates1!$B$4, DataPack!$H17, IF($C$5=Dates1!$B$5, DataPack!$M17, IF($C$5=Dates1!$B$6, DataPack!$R17))))</f>
        <v>27</v>
      </c>
      <c r="M13" s="44"/>
      <c r="N13" s="43">
        <f>IF($C$5=Dates1!$B$3, DataPack!$D17, IF($C$5=Dates1!$B$4, DataPack!$I17, IF($C$5=Dates1!$B$5, DataPack!$N17, IF($C$5=Dates1!$B$6, DataPack!$S17))))</f>
        <v>26</v>
      </c>
      <c r="O13" s="44"/>
      <c r="P13" s="43">
        <f>IF($C$5=Dates1!$B$3, DataPack!$E17, IF($C$5=Dates1!$B$4, DataPack!$J17, IF($C$5=Dates1!$B$5, DataPack!$O17, IF($C$5=Dates1!$B$6, DataPack!$T17))))</f>
        <v>4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3">
        <f t="shared" si="0"/>
        <v>62</v>
      </c>
      <c r="J14" s="43">
        <f>IF($C$5=Dates1!$B$3, DataPack!$B18, IF($C$5=Dates1!$B$4, DataPack!$G18, IF($C$5=Dates1!$B$5, DataPack!$L18, IF($C$5=Dates1!$B$6, DataPack!$Q18))))</f>
        <v>8</v>
      </c>
      <c r="K14" s="44"/>
      <c r="L14" s="43">
        <f>IF($C$5=Dates1!$B$3, DataPack!$C18, IF($C$5=Dates1!$B$4, DataPack!$H18, IF($C$5=Dates1!$B$5, DataPack!$M18, IF($C$5=Dates1!$B$6, DataPack!$R18))))</f>
        <v>34</v>
      </c>
      <c r="M14" s="44"/>
      <c r="N14" s="43">
        <f>IF($C$5=Dates1!$B$3, DataPack!$D18, IF($C$5=Dates1!$B$4, DataPack!$I18, IF($C$5=Dates1!$B$5, DataPack!$N18, IF($C$5=Dates1!$B$6, DataPack!$S18))))</f>
        <v>17</v>
      </c>
      <c r="O14" s="44"/>
      <c r="P14" s="43">
        <f>IF($C$5=Dates1!$B$3, DataPack!$E18, IF($C$5=Dates1!$B$4, DataPack!$J18, IF($C$5=Dates1!$B$5, DataPack!$O18, IF($C$5=Dates1!$B$6, DataPack!$T18))))</f>
        <v>3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3">
        <f t="shared" si="0"/>
        <v>62</v>
      </c>
      <c r="J15" s="43">
        <f>IF($C$5=Dates1!$B$3, DataPack!$B19, IF($C$5=Dates1!$B$4, DataPack!$G19, IF($C$5=Dates1!$B$5, DataPack!$L19, IF($C$5=Dates1!$B$6, DataPack!$Q19))))</f>
        <v>10</v>
      </c>
      <c r="K15" s="44"/>
      <c r="L15" s="43">
        <f>IF($C$5=Dates1!$B$3, DataPack!$C19, IF($C$5=Dates1!$B$4, DataPack!$H19, IF($C$5=Dates1!$B$5, DataPack!$M19, IF($C$5=Dates1!$B$6, DataPack!$R19))))</f>
        <v>40</v>
      </c>
      <c r="M15" s="44"/>
      <c r="N15" s="43">
        <f>IF($C$5=Dates1!$B$3, DataPack!$D19, IF($C$5=Dates1!$B$4, DataPack!$I19, IF($C$5=Dates1!$B$5, DataPack!$N19, IF($C$5=Dates1!$B$6, DataPack!$S19))))</f>
        <v>12</v>
      </c>
      <c r="O15" s="44"/>
      <c r="P15" s="43">
        <f>IF($C$5=Dates1!$B$3, DataPack!$E19, IF($C$5=Dates1!$B$4, DataPack!$J19, IF($C$5=Dates1!$B$5, DataPack!$O19, IF($C$5=Dates1!$B$6, DataPack!$T19))))</f>
        <v>0</v>
      </c>
      <c r="Q15" s="44"/>
    </row>
    <row r="16" spans="2:17" ht="24" customHeight="1">
      <c r="B16" s="196" t="s">
        <v>123</v>
      </c>
      <c r="C16" s="196"/>
      <c r="D16" s="196"/>
      <c r="E16" s="196"/>
      <c r="F16" s="196"/>
      <c r="G16" s="196"/>
      <c r="H16" s="45"/>
      <c r="I16" s="43">
        <f t="shared" si="0"/>
        <v>38</v>
      </c>
      <c r="J16" s="43">
        <f>IF($C$5=Dates1!$B$3, DataPack!$B20, IF($C$5=Dates1!$B$4, DataPack!$G20, IF($C$5=Dates1!$B$5, DataPack!$L20, IF($C$5=Dates1!$B$6, DataPack!$Q20))))</f>
        <v>6</v>
      </c>
      <c r="K16" s="44"/>
      <c r="L16" s="43">
        <f>IF($C$5=Dates1!$B$3, DataPack!$C20, IF($C$5=Dates1!$B$4, DataPack!$H20, IF($C$5=Dates1!$B$5, DataPack!$M20, IF($C$5=Dates1!$B$6, DataPack!$R20))))</f>
        <v>15</v>
      </c>
      <c r="M16" s="44"/>
      <c r="N16" s="43">
        <f>IF($C$5=Dates1!$B$3, DataPack!$D20, IF($C$5=Dates1!$B$4, DataPack!$I20, IF($C$5=Dates1!$B$5, DataPack!$N20, IF($C$5=Dates1!$B$6, DataPack!$S20))))</f>
        <v>17</v>
      </c>
      <c r="O16" s="44"/>
      <c r="P16" s="43">
        <f>IF($C$5=Dates1!$B$3, DataPack!$E20, IF($C$5=Dates1!$B$4, DataPack!$J20, IF($C$5=Dates1!$B$5, DataPack!$O20, IF($C$5=Dates1!$B$6, DataPack!$T20))))</f>
        <v>0</v>
      </c>
      <c r="Q16" s="44"/>
    </row>
    <row r="17" spans="2:17" ht="24" customHeight="1">
      <c r="B17" s="196" t="s">
        <v>124</v>
      </c>
      <c r="C17" s="196"/>
      <c r="D17" s="196"/>
      <c r="E17" s="196"/>
      <c r="F17" s="196"/>
      <c r="G17" s="196"/>
      <c r="H17" s="45"/>
      <c r="I17" s="43">
        <f t="shared" si="0"/>
        <v>37</v>
      </c>
      <c r="J17" s="43">
        <f>IF($C$5=Dates1!$B$3, DataPack!$B21, IF($C$5=Dates1!$B$4, DataPack!$G21, IF($C$5=Dates1!$B$5, DataPack!$L21, IF($C$5=Dates1!$B$6, DataPack!$Q21))))</f>
        <v>6</v>
      </c>
      <c r="K17" s="44"/>
      <c r="L17" s="43">
        <f>IF($C$5=Dates1!$B$3, DataPack!$C21, IF($C$5=Dates1!$B$4, DataPack!$H21, IF($C$5=Dates1!$B$5, DataPack!$M21, IF($C$5=Dates1!$B$6, DataPack!$R21))))</f>
        <v>20</v>
      </c>
      <c r="M17" s="44"/>
      <c r="N17" s="43">
        <f>IF($C$5=Dates1!$B$3, DataPack!$D21, IF($C$5=Dates1!$B$4, DataPack!$I21, IF($C$5=Dates1!$B$5, DataPack!$N21, IF($C$5=Dates1!$B$6, DataPack!$S21))))</f>
        <v>11</v>
      </c>
      <c r="O17" s="44"/>
      <c r="P17" s="43">
        <f>IF($C$5=Dates1!$B$3, DataPack!$E21, IF($C$5=Dates1!$B$4, DataPack!$J21, IF($C$5=Dates1!$B$5, DataPack!$O21, IF($C$5=Dates1!$B$6, DataPack!$T21))))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139"/>
      <c r="I18" s="38">
        <f t="shared" si="0"/>
        <v>62</v>
      </c>
      <c r="J18" s="38">
        <f>IF($C$5=Dates1!$B$3, DataPack!$B22, IF($C$5=Dates1!$B$4, DataPack!$G22, IF($C$5=Dates1!$B$5, DataPack!$L22, IF($C$5=Dates1!$B$6, DataPack!$Q22))))</f>
        <v>5</v>
      </c>
      <c r="K18" s="138"/>
      <c r="L18" s="38">
        <f>IF($C$5=Dates1!$B$3, DataPack!$C22, IF($C$5=Dates1!$B$4, DataPack!$H22, IF($C$5=Dates1!$B$5, DataPack!$M22, IF($C$5=Dates1!$B$6, DataPack!$R22))))</f>
        <v>29</v>
      </c>
      <c r="M18" s="138"/>
      <c r="N18" s="38">
        <f>IF($C$5=Dates1!$B$3, DataPack!$D22, IF($C$5=Dates1!$B$4, DataPack!$I22, IF($C$5=Dates1!$B$5, DataPack!$N22, IF($C$5=Dates1!$B$6, DataPack!$S22))))</f>
        <v>27</v>
      </c>
      <c r="O18" s="138"/>
      <c r="P18" s="38">
        <f>IF($C$5=Dates1!$B$3, DataPack!$E22, IF($C$5=Dates1!$B$4, DataPack!$J22, IF($C$5=Dates1!$B$5, DataPack!$O22, IF($C$5=Dates1!$B$6, DataPack!$T22))))</f>
        <v>1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3">
        <f t="shared" si="0"/>
        <v>66</v>
      </c>
      <c r="J19" s="43">
        <f>IF($C$5=Dates1!$B$3, DataPack!$B23, IF($C$5=Dates1!$B$4, DataPack!$G23, IF($C$5=Dates1!$B$5, DataPack!$L23, IF($C$5=Dates1!$B$6, DataPack!$Q23))))</f>
        <v>3</v>
      </c>
      <c r="K19" s="44"/>
      <c r="L19" s="43">
        <f>IF($C$5=Dates1!$B$3, DataPack!$C23, IF($C$5=Dates1!$B$4, DataPack!$H23, IF($C$5=Dates1!$B$5, DataPack!$M23, IF($C$5=Dates1!$B$6, DataPack!$R23))))</f>
        <v>29</v>
      </c>
      <c r="M19" s="44"/>
      <c r="N19" s="43">
        <f>IF($C$5=Dates1!$B$3, DataPack!$D23, IF($C$5=Dates1!$B$4, DataPack!$I23, IF($C$5=Dates1!$B$5, DataPack!$N23, IF($C$5=Dates1!$B$6, DataPack!$S23))))</f>
        <v>32</v>
      </c>
      <c r="O19" s="44"/>
      <c r="P19" s="43">
        <f>IF($C$5=Dates1!$B$3, DataPack!$E23, IF($C$5=Dates1!$B$4, DataPack!$J23, IF($C$5=Dates1!$B$5, DataPack!$O23, IF($C$5=Dates1!$B$6, DataPack!$T23))))</f>
        <v>2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3">
        <f t="shared" si="0"/>
        <v>62</v>
      </c>
      <c r="J20" s="43">
        <f>IF($C$5=Dates1!$B$3, DataPack!$B24, IF($C$5=Dates1!$B$4, DataPack!$G24, IF($C$5=Dates1!$B$5, DataPack!$L24, IF($C$5=Dates1!$B$6, DataPack!$Q24))))</f>
        <v>12</v>
      </c>
      <c r="K20" s="44"/>
      <c r="L20" s="43">
        <f>IF($C$5=Dates1!$B$3, DataPack!$C24, IF($C$5=Dates1!$B$4, DataPack!$H24, IF($C$5=Dates1!$B$5, DataPack!$M24, IF($C$5=Dates1!$B$6, DataPack!$R24))))</f>
        <v>27</v>
      </c>
      <c r="M20" s="44"/>
      <c r="N20" s="43">
        <f>IF($C$5=Dates1!$B$3, DataPack!$D24, IF($C$5=Dates1!$B$4, DataPack!$I24, IF($C$5=Dates1!$B$5, DataPack!$N24, IF($C$5=Dates1!$B$6, DataPack!$S24))))</f>
        <v>23</v>
      </c>
      <c r="O20" s="44"/>
      <c r="P20" s="43">
        <f>IF($C$5=Dates1!$B$3, DataPack!$E24, IF($C$5=Dates1!$B$4, DataPack!$J24, IF($C$5=Dates1!$B$5, DataPack!$O24, IF($C$5=Dates1!$B$6, DataPack!$T24))))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3">
        <f t="shared" si="0"/>
        <v>62</v>
      </c>
      <c r="J21" s="43">
        <f>IF($C$5=Dates1!$B$3, DataPack!$B25, IF($C$5=Dates1!$B$4, DataPack!$G25, IF($C$5=Dates1!$B$5, DataPack!$L25, IF($C$5=Dates1!$B$6, DataPack!$Q25))))</f>
        <v>16</v>
      </c>
      <c r="K21" s="44"/>
      <c r="L21" s="43">
        <f>IF($C$5=Dates1!$B$3, DataPack!$C25, IF($C$5=Dates1!$B$4, DataPack!$H25, IF($C$5=Dates1!$B$5, DataPack!$M25, IF($C$5=Dates1!$B$6, DataPack!$R25))))</f>
        <v>35</v>
      </c>
      <c r="M21" s="44"/>
      <c r="N21" s="43">
        <f>IF($C$5=Dates1!$B$3, DataPack!$D25, IF($C$5=Dates1!$B$4, DataPack!$I25, IF($C$5=Dates1!$B$5, DataPack!$N25, IF($C$5=Dates1!$B$6, DataPack!$S25))))</f>
        <v>11</v>
      </c>
      <c r="O21" s="44"/>
      <c r="P21" s="43">
        <f>IF($C$5=Dates1!$B$3, DataPack!$E25, IF($C$5=Dates1!$B$4, DataPack!$J25, IF($C$5=Dates1!$B$5, DataPack!$O25, IF($C$5=Dates1!$B$6, DataPack!$T25))))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3">
        <f t="shared" si="0"/>
        <v>62</v>
      </c>
      <c r="J22" s="43">
        <f>IF($C$5=Dates1!$B$3, DataPack!$B26, IF($C$5=Dates1!$B$4, DataPack!$G26, IF($C$5=Dates1!$B$5, DataPack!$L26, IF($C$5=Dates1!$B$6, DataPack!$Q26))))</f>
        <v>9</v>
      </c>
      <c r="K22" s="44"/>
      <c r="L22" s="43">
        <f>IF($C$5=Dates1!$B$3, DataPack!$C26, IF($C$5=Dates1!$B$4, DataPack!$H26, IF($C$5=Dates1!$B$5, DataPack!$M26, IF($C$5=Dates1!$B$6, DataPack!$R26))))</f>
        <v>33</v>
      </c>
      <c r="M22" s="44"/>
      <c r="N22" s="43">
        <f>IF($C$5=Dates1!$B$3, DataPack!$D26, IF($C$5=Dates1!$B$4, DataPack!$I26, IF($C$5=Dates1!$B$5, DataPack!$N26, IF($C$5=Dates1!$B$6, DataPack!$S26))))</f>
        <v>18</v>
      </c>
      <c r="O22" s="44"/>
      <c r="P22" s="43">
        <f>IF($C$5=Dates1!$B$3, DataPack!$E26, IF($C$5=Dates1!$B$4, DataPack!$J26, IF($C$5=Dates1!$B$5, DataPack!$O26, IF($C$5=Dates1!$B$6, DataPack!$T26))))</f>
        <v>2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139"/>
      <c r="I23" s="38">
        <f t="shared" si="0"/>
        <v>66</v>
      </c>
      <c r="J23" s="38">
        <f>IF($C$5=Dates1!$B$3, DataPack!$B27, IF($C$5=Dates1!$B$4, DataPack!$G27, IF($C$5=Dates1!$B$5, DataPack!$L27, IF($C$5=Dates1!$B$6, DataPack!$Q27))))</f>
        <v>5</v>
      </c>
      <c r="K23" s="138"/>
      <c r="L23" s="38">
        <f>IF($C$5=Dates1!$B$3, DataPack!$C27, IF($C$5=Dates1!$B$4, DataPack!$H27, IF($C$5=Dates1!$B$5, DataPack!$M27, IF($C$5=Dates1!$B$6, DataPack!$R27))))</f>
        <v>26</v>
      </c>
      <c r="M23" s="138"/>
      <c r="N23" s="38">
        <f>IF($C$5=Dates1!$B$3, DataPack!$D27, IF($C$5=Dates1!$B$4, DataPack!$I27, IF($C$5=Dates1!$B$5, DataPack!$N27, IF($C$5=Dates1!$B$6, DataPack!$S27))))</f>
        <v>27</v>
      </c>
      <c r="O23" s="138"/>
      <c r="P23" s="38">
        <f>IF($C$5=Dates1!$B$3, DataPack!$E27, IF($C$5=Dates1!$B$4, DataPack!$J27, IF($C$5=Dates1!$B$5, DataPack!$O27, IF($C$5=Dates1!$B$6, DataPack!$T27))))</f>
        <v>8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3">
        <f t="shared" si="0"/>
        <v>62</v>
      </c>
      <c r="J24" s="43">
        <f>IF($C$5=Dates1!$B$3, DataPack!$B28, IF($C$5=Dates1!$B$4, DataPack!$G28, IF($C$5=Dates1!$B$5, DataPack!$L28, IF($C$5=Dates1!$B$6, DataPack!$Q28))))</f>
        <v>9</v>
      </c>
      <c r="K24" s="44"/>
      <c r="L24" s="43">
        <f>IF($C$5=Dates1!$B$3, DataPack!$C28, IF($C$5=Dates1!$B$4, DataPack!$H28, IF($C$5=Dates1!$B$5, DataPack!$M28, IF($C$5=Dates1!$B$6, DataPack!$R28))))</f>
        <v>26</v>
      </c>
      <c r="M24" s="44"/>
      <c r="N24" s="43">
        <f>IF($C$5=Dates1!$B$3, DataPack!$D28, IF($C$5=Dates1!$B$4, DataPack!$I28, IF($C$5=Dates1!$B$5, DataPack!$N28, IF($C$5=Dates1!$B$6, DataPack!$S28))))</f>
        <v>20</v>
      </c>
      <c r="O24" s="44"/>
      <c r="P24" s="43">
        <f>IF($C$5=Dates1!$B$3, DataPack!$E28, IF($C$5=Dates1!$B$4, DataPack!$J28, IF($C$5=Dates1!$B$5, DataPack!$O28, IF($C$5=Dates1!$B$6, DataPack!$T28))))</f>
        <v>7</v>
      </c>
      <c r="Q24" s="44"/>
    </row>
    <row r="25" spans="2:17" ht="24" customHeight="1">
      <c r="B25" s="196" t="s">
        <v>130</v>
      </c>
      <c r="C25" s="196"/>
      <c r="D25" s="196"/>
      <c r="E25" s="196"/>
      <c r="F25" s="196"/>
      <c r="G25" s="196"/>
      <c r="H25" s="45"/>
      <c r="I25" s="43">
        <f t="shared" si="0"/>
        <v>41</v>
      </c>
      <c r="J25" s="43">
        <f>IF($C$5=Dates1!$B$3, DataPack!$B29, IF($C$5=Dates1!$B$4, DataPack!$G29, IF($C$5=Dates1!$B$5, DataPack!$L29, IF($C$5=Dates1!$B$6, DataPack!$Q29))))</f>
        <v>3</v>
      </c>
      <c r="K25" s="44"/>
      <c r="L25" s="43">
        <f>IF($C$5=Dates1!$B$3, DataPack!$C29, IF($C$5=Dates1!$B$4, DataPack!$H29, IF($C$5=Dates1!$B$5, DataPack!$M29, IF($C$5=Dates1!$B$6, DataPack!$R29))))</f>
        <v>14</v>
      </c>
      <c r="M25" s="44"/>
      <c r="N25" s="43">
        <f>IF($C$5=Dates1!$B$3, DataPack!$D29, IF($C$5=Dates1!$B$4, DataPack!$I29, IF($C$5=Dates1!$B$5, DataPack!$N29, IF($C$5=Dates1!$B$6, DataPack!$S29))))</f>
        <v>20</v>
      </c>
      <c r="O25" s="44"/>
      <c r="P25" s="43">
        <f>IF($C$5=Dates1!$B$3, DataPack!$E29, IF($C$5=Dates1!$B$4, DataPack!$J29, IF($C$5=Dates1!$B$5, DataPack!$O29, IF($C$5=Dates1!$B$6, DataPack!$T29))))</f>
        <v>4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3">
        <f t="shared" si="0"/>
        <v>62</v>
      </c>
      <c r="J26" s="43">
        <f>IF($C$5=Dates1!$B$3, DataPack!$B30, IF($C$5=Dates1!$B$4, DataPack!$G30, IF($C$5=Dates1!$B$5, DataPack!$L30, IF($C$5=Dates1!$B$6, DataPack!$Q30))))</f>
        <v>7</v>
      </c>
      <c r="K26" s="44"/>
      <c r="L26" s="43">
        <f>IF($C$5=Dates1!$B$3, DataPack!$C30, IF($C$5=Dates1!$B$4, DataPack!$H30, IF($C$5=Dates1!$B$5, DataPack!$M30, IF($C$5=Dates1!$B$6, DataPack!$R30))))</f>
        <v>35</v>
      </c>
      <c r="M26" s="44"/>
      <c r="N26" s="43">
        <f>IF($C$5=Dates1!$B$3, DataPack!$D30, IF($C$5=Dates1!$B$4, DataPack!$I30, IF($C$5=Dates1!$B$5, DataPack!$N30, IF($C$5=Dates1!$B$6, DataPack!$S30))))</f>
        <v>19</v>
      </c>
      <c r="O26" s="44"/>
      <c r="P26" s="43">
        <f>IF($C$5=Dates1!$B$3, DataPack!$E30, IF($C$5=Dates1!$B$4, DataPack!$J30, IF($C$5=Dates1!$B$5, DataPack!$O30, IF($C$5=Dates1!$B$6, DataPack!$T30))))</f>
        <v>1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3">
        <f t="shared" si="0"/>
        <v>62</v>
      </c>
      <c r="J27" s="43">
        <f>IF($C$5=Dates1!$B$3, DataPack!$B31, IF($C$5=Dates1!$B$4, DataPack!$G31, IF($C$5=Dates1!$B$5, DataPack!$L31, IF($C$5=Dates1!$B$6, DataPack!$Q31))))</f>
        <v>2</v>
      </c>
      <c r="K27" s="44"/>
      <c r="L27" s="43">
        <f>IF($C$5=Dates1!$B$3, DataPack!$C31, IF($C$5=Dates1!$B$4, DataPack!$H31, IF($C$5=Dates1!$B$5, DataPack!$M31, IF($C$5=Dates1!$B$6, DataPack!$R31))))</f>
        <v>28</v>
      </c>
      <c r="M27" s="44"/>
      <c r="N27" s="43">
        <f>IF($C$5=Dates1!$B$3, DataPack!$D31, IF($C$5=Dates1!$B$4, DataPack!$I31, IF($C$5=Dates1!$B$5, DataPack!$N31, IF($C$5=Dates1!$B$6, DataPack!$S31))))</f>
        <v>30</v>
      </c>
      <c r="O27" s="44"/>
      <c r="P27" s="43">
        <f>IF($C$5=Dates1!$B$3, DataPack!$E31, IF($C$5=Dates1!$B$4, DataPack!$J31, IF($C$5=Dates1!$B$5, DataPack!$O31, IF($C$5=Dates1!$B$6, DataPack!$T31))))</f>
        <v>2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3">
        <f t="shared" si="0"/>
        <v>62</v>
      </c>
      <c r="J28" s="43">
        <f>IF($C$5=Dates1!$B$3, DataPack!$B32, IF($C$5=Dates1!$B$4, DataPack!$G32, IF($C$5=Dates1!$B$5, DataPack!$L32, IF($C$5=Dates1!$B$6, DataPack!$Q32))))</f>
        <v>7</v>
      </c>
      <c r="K28" s="44"/>
      <c r="L28" s="43">
        <f>IF($C$5=Dates1!$B$3, DataPack!$C32, IF($C$5=Dates1!$B$4, DataPack!$H32, IF($C$5=Dates1!$B$5, DataPack!$M32, IF($C$5=Dates1!$B$6, DataPack!$R32))))</f>
        <v>28</v>
      </c>
      <c r="M28" s="44"/>
      <c r="N28" s="43">
        <f>IF($C$5=Dates1!$B$3, DataPack!$D32, IF($C$5=Dates1!$B$4, DataPack!$I32, IF($C$5=Dates1!$B$5, DataPack!$N32, IF($C$5=Dates1!$B$6, DataPack!$S32))))</f>
        <v>27</v>
      </c>
      <c r="O28" s="44"/>
      <c r="P28" s="43">
        <f>IF($C$5=Dates1!$B$3, DataPack!$E32, IF($C$5=Dates1!$B$4, DataPack!$J32, IF($C$5=Dates1!$B$5, DataPack!$O32, IF($C$5=Dates1!$B$6, DataPack!$T32))))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3">
        <f t="shared" si="0"/>
        <v>62</v>
      </c>
      <c r="J29" s="43">
        <f>IF($C$5=Dates1!$B$3, DataPack!$B33, IF($C$5=Dates1!$B$4, DataPack!$G33, IF($C$5=Dates1!$B$5, DataPack!$L33, IF($C$5=Dates1!$B$6, DataPack!$Q33))))</f>
        <v>4</v>
      </c>
      <c r="K29" s="44"/>
      <c r="L29" s="43">
        <f>IF($C$5=Dates1!$B$3, DataPack!$C33, IF($C$5=Dates1!$B$4, DataPack!$H33, IF($C$5=Dates1!$B$5, DataPack!$M33, IF($C$5=Dates1!$B$6, DataPack!$R33))))</f>
        <v>15</v>
      </c>
      <c r="M29" s="44"/>
      <c r="N29" s="43">
        <f>IF($C$5=Dates1!$B$3, DataPack!$D33, IF($C$5=Dates1!$B$4, DataPack!$I33, IF($C$5=Dates1!$B$5, DataPack!$N33, IF($C$5=Dates1!$B$6, DataPack!$S33))))</f>
        <v>35</v>
      </c>
      <c r="O29" s="44"/>
      <c r="P29" s="43">
        <f>IF($C$5=Dates1!$B$3, DataPack!$E33, IF($C$5=Dates1!$B$4, DataPack!$J33, IF($C$5=Dates1!$B$5, DataPack!$O33, IF($C$5=Dates1!$B$6, DataPack!$T33))))</f>
        <v>8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62</v>
      </c>
      <c r="J30" s="47">
        <f>IF($C$5=Dates1!$B$3, DataPack!$B34, IF($C$5=Dates1!$B$4, DataPack!$G34, IF($C$5=Dates1!$B$5, DataPack!$L34, IF($C$5=Dates1!$B$6, DataPack!$Q34))))</f>
        <v>9</v>
      </c>
      <c r="K30" s="48"/>
      <c r="L30" s="47">
        <f>IF($C$5=Dates1!$B$3, DataPack!$C34, IF($C$5=Dates1!$B$4, DataPack!$H34, IF($C$5=Dates1!$B$5, DataPack!$M34, IF($C$5=Dates1!$B$6, DataPack!$R34))))</f>
        <v>27</v>
      </c>
      <c r="M30" s="48"/>
      <c r="N30" s="47">
        <f>IF($C$5=Dates1!$B$3, DataPack!$D34, IF($C$5=Dates1!$B$4, DataPack!$I34, IF($C$5=Dates1!$B$5, DataPack!$N34, IF($C$5=Dates1!$B$6, DataPack!$S34))))</f>
        <v>21</v>
      </c>
      <c r="O30" s="48"/>
      <c r="P30" s="43">
        <f>IF($C$5=Dates1!$B$3, DataPack!$E34, IF($C$5=Dates1!$B$4, DataPack!$J34, IF($C$5=Dates1!$B$5, DataPack!$O34, IF($C$5=Dates1!$B$6, DataPack!$T34))))</f>
        <v>5</v>
      </c>
      <c r="Q30" s="48"/>
    </row>
    <row r="31" spans="2:17">
      <c r="B31" s="18"/>
      <c r="C31" s="26"/>
      <c r="D31" s="18"/>
      <c r="E31" s="18"/>
      <c r="F31" s="18"/>
      <c r="G31" s="18"/>
      <c r="H31" s="26"/>
      <c r="I31" s="18"/>
      <c r="J31" s="18"/>
      <c r="K31" s="18"/>
      <c r="L31" s="18"/>
      <c r="M31" s="177" t="s">
        <v>92</v>
      </c>
      <c r="N31" s="177"/>
      <c r="O31" s="177"/>
      <c r="P31" s="199"/>
      <c r="Q31" s="199"/>
    </row>
    <row r="32" spans="2:17">
      <c r="B32" s="33" t="s">
        <v>177</v>
      </c>
      <c r="C32" s="26"/>
      <c r="D32" s="18"/>
      <c r="E32" s="18"/>
      <c r="F32" s="18"/>
      <c r="G32" s="18"/>
      <c r="H32" s="26"/>
      <c r="I32" s="18"/>
      <c r="J32" s="18"/>
      <c r="K32" s="18"/>
      <c r="L32" s="18"/>
      <c r="M32" s="18"/>
      <c r="N32" s="18"/>
      <c r="O32" s="18"/>
      <c r="P32" s="18"/>
      <c r="Q32" s="41"/>
    </row>
    <row r="33" spans="2:17">
      <c r="B33" s="33" t="s">
        <v>249</v>
      </c>
      <c r="C33" s="26"/>
      <c r="D33" s="18"/>
      <c r="E33" s="18"/>
      <c r="F33" s="18"/>
      <c r="G33" s="18"/>
      <c r="H33" s="26"/>
      <c r="I33" s="18"/>
      <c r="J33" s="18"/>
      <c r="K33" s="18"/>
      <c r="L33" s="18"/>
      <c r="M33" s="18"/>
      <c r="N33" s="18"/>
      <c r="O33" s="18"/>
      <c r="P33" s="18"/>
      <c r="Q33" s="41"/>
    </row>
    <row r="34" spans="2:17">
      <c r="B34" s="67" t="s">
        <v>136</v>
      </c>
      <c r="C34" s="26"/>
      <c r="D34" s="18"/>
      <c r="E34" s="18"/>
      <c r="F34" s="18"/>
      <c r="G34" s="18"/>
      <c r="H34" s="26"/>
      <c r="I34" s="18"/>
      <c r="J34" s="18"/>
      <c r="K34" s="18"/>
      <c r="L34" s="18"/>
      <c r="M34" s="18"/>
      <c r="N34" s="18"/>
      <c r="O34" s="18"/>
      <c r="P34" s="18"/>
      <c r="Q34" s="41"/>
    </row>
    <row r="35" spans="2:17">
      <c r="C35" s="26"/>
      <c r="D35" s="18"/>
      <c r="E35" s="18"/>
      <c r="F35" s="18"/>
      <c r="G35" s="18"/>
      <c r="H35" s="26"/>
      <c r="I35" s="18"/>
      <c r="J35" s="18"/>
      <c r="K35" s="18"/>
      <c r="L35" s="18"/>
      <c r="M35" s="18"/>
      <c r="N35" s="18"/>
      <c r="O35" s="18"/>
      <c r="P35" s="18"/>
      <c r="Q35" s="41"/>
    </row>
  </sheetData>
  <sheetProtection sheet="1"/>
  <mergeCells count="30">
    <mergeCell ref="B22:G22"/>
    <mergeCell ref="B23:G23"/>
    <mergeCell ref="B24:G24"/>
    <mergeCell ref="B25:G25"/>
    <mergeCell ref="B30:G30"/>
    <mergeCell ref="M31:Q31"/>
    <mergeCell ref="B26:G26"/>
    <mergeCell ref="B27:G27"/>
    <mergeCell ref="B28:G28"/>
    <mergeCell ref="B29:G2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5:O5"/>
    <mergeCell ref="P5:Q5"/>
    <mergeCell ref="B8:G8"/>
    <mergeCell ref="B9:G9"/>
    <mergeCell ref="C5:G5"/>
    <mergeCell ref="I5:I6"/>
    <mergeCell ref="J5:K5"/>
    <mergeCell ref="L5:M5"/>
  </mergeCells>
  <phoneticPr fontId="21" type="noConversion"/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42"/>
    <pageSetUpPr fitToPage="1"/>
  </sheetPr>
  <dimension ref="B2:R34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.85546875" style="18" customWidth="1"/>
    <col min="7" max="7" width="13.140625" style="18" customWidth="1"/>
    <col min="8" max="8" width="1.5703125" style="26" customWidth="1"/>
    <col min="9" max="9" width="11.5703125" style="18" customWidth="1"/>
    <col min="10" max="16" width="7.5703125" style="18" customWidth="1"/>
    <col min="17" max="17" width="7.5703125" style="41" customWidth="1"/>
    <col min="18" max="16384" width="9.140625" style="18"/>
  </cols>
  <sheetData>
    <row r="2" spans="2:18" ht="14.25" customHeight="1">
      <c r="B2" s="100" t="str">
        <f>"Table 2a: Inspection outcomes of colleges inspected "&amp;IF('Table 2a'!$C$5=Dates1!$B$3,"between "&amp;Dates1!$B$3,IF('Table 2a'!$C$5=Dates1!B4,"in "&amp;Dates1!B4,IF('Table 2a'!$C$5=Dates1!B5,"in "&amp;Dates1!B5,IF('Table 2a'!$C$5=Dates1!B6,"in "&amp;Dates1!B6,IF('Table 2a'!$C$5=Dates1!B7,"in "&amp;Dates1!B7)))))&amp;" (provisional)"&amp;CHAR(185)&amp;" "&amp;CHAR(178)</f>
        <v>Table 2a: Inspection outcomes of colleges inspected between 1 January 2012 and 31 March 2012 (provisional)¹ ²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8" ht="14.2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8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8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  <c r="R5" s="42"/>
    </row>
    <row r="6" spans="2:18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36" t="s">
        <v>85</v>
      </c>
      <c r="Q6" s="36"/>
    </row>
    <row r="7" spans="2:18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18"/>
    </row>
    <row r="8" spans="2:18" ht="24" customHeight="1">
      <c r="B8" s="188" t="s">
        <v>2</v>
      </c>
      <c r="C8" s="188"/>
      <c r="D8" s="188"/>
      <c r="E8" s="188"/>
      <c r="F8" s="188"/>
      <c r="G8" s="188"/>
      <c r="H8" s="95"/>
      <c r="I8" s="38">
        <f t="shared" ref="I8:I30" si="0">J8+L8+N8+P8</f>
        <v>20</v>
      </c>
      <c r="J8" s="38">
        <f>IF($C$5=Dates1!$B$3, DataPack!$B38, IF($C$5=Dates1!$B$4, DataPack!$G38, IF($C$5=Dates1!$B$5, DataPack!$L38, IF($C$5=Dates1!$B$6, DataPack!$Q38))))</f>
        <v>1</v>
      </c>
      <c r="K8" s="138"/>
      <c r="L8" s="38">
        <f>IF($C$5=Dates1!$B$3, DataPack!$C38, IF($C$5=Dates1!$B$4, DataPack!$H38, IF($C$5=Dates1!$B$5, DataPack!$M38, IF($C$5=Dates1!$B$6, DataPack!$R38))))</f>
        <v>4</v>
      </c>
      <c r="M8" s="138"/>
      <c r="N8" s="38">
        <f>IF($C$5=Dates1!$B$3, DataPack!$D38, IF($C$5=Dates1!$B$4, DataPack!$I38, IF($C$5=Dates1!$B$5, DataPack!$N38, IF($C$5=Dates1!$B$6, DataPack!$S38))))</f>
        <v>10</v>
      </c>
      <c r="O8" s="138"/>
      <c r="P8" s="38">
        <f>IF($C$5=Dates1!$B$3, DataPack!$E38, IF($C$5=Dates1!$B$4, DataPack!$J38, IF($C$5=Dates1!$B$5, DataPack!$O38, IF($C$5=Dates1!$B$6, DataPack!$T38))))</f>
        <v>5</v>
      </c>
      <c r="Q8" s="138"/>
    </row>
    <row r="9" spans="2:18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38">
        <f t="shared" si="0"/>
        <v>18</v>
      </c>
      <c r="J9" s="38">
        <f>IF($C$5=Dates1!$B$3, DataPack!$B39, IF($C$5=Dates1!$B$4, DataPack!$G39, IF($C$5=Dates1!$B$5, DataPack!$L39, IF($C$5=Dates1!$B$6, DataPack!$Q39))))</f>
        <v>1</v>
      </c>
      <c r="K9" s="138"/>
      <c r="L9" s="38">
        <f>IF($C$5=Dates1!$B$3, DataPack!$C39, IF($C$5=Dates1!$B$4, DataPack!$H39, IF($C$5=Dates1!$B$5, DataPack!$M39, IF($C$5=Dates1!$B$6, DataPack!$R39))))</f>
        <v>4</v>
      </c>
      <c r="M9" s="138"/>
      <c r="N9" s="38">
        <f>IF($C$5=Dates1!$B$3, DataPack!$D39, IF($C$5=Dates1!$B$4, DataPack!$I39, IF($C$5=Dates1!$B$5, DataPack!$N39, IF($C$5=Dates1!$B$6, DataPack!$S39))))</f>
        <v>9</v>
      </c>
      <c r="O9" s="138"/>
      <c r="P9" s="38">
        <f>IF($C$5=Dates1!$B$3, DataPack!$E39, IF($C$5=Dates1!$B$4, DataPack!$J39, IF($C$5=Dates1!$B$5, DataPack!$O39, IF($C$5=Dates1!$B$6, DataPack!$T39))))</f>
        <v>4</v>
      </c>
      <c r="Q9" s="138"/>
    </row>
    <row r="10" spans="2:18" ht="24" customHeight="1">
      <c r="B10" s="188" t="s">
        <v>37</v>
      </c>
      <c r="C10" s="188"/>
      <c r="D10" s="188"/>
      <c r="E10" s="188"/>
      <c r="F10" s="188"/>
      <c r="G10" s="188"/>
      <c r="H10" s="45"/>
      <c r="I10" s="38">
        <f t="shared" si="0"/>
        <v>20</v>
      </c>
      <c r="J10" s="38">
        <f>IF($C$5=Dates1!$B$3, DataPack!$B40, IF($C$5=Dates1!$B$4, DataPack!$G40, IF($C$5=Dates1!$B$5, DataPack!$L40, IF($C$5=Dates1!$B$6, DataPack!$Q40))))</f>
        <v>1</v>
      </c>
      <c r="K10" s="138"/>
      <c r="L10" s="38">
        <f>IF($C$5=Dates1!$B$3, DataPack!$C40, IF($C$5=Dates1!$B$4, DataPack!$H40, IF($C$5=Dates1!$B$5, DataPack!$M40, IF($C$5=Dates1!$B$6, DataPack!$R40))))</f>
        <v>3</v>
      </c>
      <c r="M10" s="138"/>
      <c r="N10" s="38">
        <f>IF($C$5=Dates1!$B$3, DataPack!$D40, IF($C$5=Dates1!$B$4, DataPack!$I40, IF($C$5=Dates1!$B$5, DataPack!$N40, IF($C$5=Dates1!$B$6, DataPack!$S40))))</f>
        <v>13</v>
      </c>
      <c r="O10" s="138"/>
      <c r="P10" s="38">
        <f>IF($C$5=Dates1!$B$3, DataPack!$E40, IF($C$5=Dates1!$B$4, DataPack!$J40, IF($C$5=Dates1!$B$5, DataPack!$O40, IF($C$5=Dates1!$B$6, DataPack!$T40))))</f>
        <v>3</v>
      </c>
      <c r="Q10" s="138"/>
    </row>
    <row r="11" spans="2:18" ht="24" customHeight="1">
      <c r="B11" s="194" t="s">
        <v>118</v>
      </c>
      <c r="C11" s="194"/>
      <c r="D11" s="194"/>
      <c r="E11" s="194"/>
      <c r="F11" s="194"/>
      <c r="G11" s="194"/>
      <c r="H11" s="45"/>
      <c r="I11" s="43">
        <f t="shared" si="0"/>
        <v>18</v>
      </c>
      <c r="J11" s="43">
        <f>IF($C$5=Dates1!$B$3, DataPack!$B41, IF($C$5=Dates1!$B$4, DataPack!$G41, IF($C$5=Dates1!$B$5, DataPack!$L41, IF($C$5=Dates1!$B$6, DataPack!$Q41))))</f>
        <v>1</v>
      </c>
      <c r="K11" s="44"/>
      <c r="L11" s="43">
        <f>IF($C$5=Dates1!$B$3, DataPack!$C41, IF($C$5=Dates1!$B$4, DataPack!$H41, IF($C$5=Dates1!$B$5, DataPack!$M41, IF($C$5=Dates1!$B$6, DataPack!$R41))))</f>
        <v>3</v>
      </c>
      <c r="M11" s="44"/>
      <c r="N11" s="43">
        <f>IF($C$5=Dates1!$B$3, DataPack!$D41, IF($C$5=Dates1!$B$4, DataPack!$I41, IF($C$5=Dates1!$B$5, DataPack!$N41, IF($C$5=Dates1!$B$6, DataPack!$S41))))</f>
        <v>11</v>
      </c>
      <c r="O11" s="44"/>
      <c r="P11" s="43">
        <f>IF($C$5=Dates1!$B$3, DataPack!$E41, IF($C$5=Dates1!$B$4, DataPack!$J41, IF($C$5=Dates1!$B$5, DataPack!$O41, IF($C$5=Dates1!$B$6, DataPack!$T41))))</f>
        <v>3</v>
      </c>
      <c r="Q11" s="44"/>
    </row>
    <row r="12" spans="2:18" ht="24" customHeight="1">
      <c r="B12" s="194" t="s">
        <v>119</v>
      </c>
      <c r="C12" s="194"/>
      <c r="D12" s="194"/>
      <c r="E12" s="194"/>
      <c r="F12" s="194"/>
      <c r="G12" s="194"/>
      <c r="H12" s="45"/>
      <c r="I12" s="43">
        <f t="shared" si="0"/>
        <v>18</v>
      </c>
      <c r="J12" s="43">
        <f>IF($C$5=Dates1!$B$3, DataPack!$B42, IF($C$5=Dates1!$B$4, DataPack!$G42, IF($C$5=Dates1!$B$5, DataPack!$L42, IF($C$5=Dates1!$B$6, DataPack!$Q42))))</f>
        <v>1</v>
      </c>
      <c r="K12" s="44"/>
      <c r="L12" s="43">
        <f>IF($C$5=Dates1!$B$3, DataPack!$C42, IF($C$5=Dates1!$B$4, DataPack!$H42, IF($C$5=Dates1!$B$5, DataPack!$M42, IF($C$5=Dates1!$B$6, DataPack!$R42))))</f>
        <v>3</v>
      </c>
      <c r="M12" s="44"/>
      <c r="N12" s="43">
        <f>IF($C$5=Dates1!$B$3, DataPack!$D42, IF($C$5=Dates1!$B$4, DataPack!$I42, IF($C$5=Dates1!$B$5, DataPack!$N42, IF($C$5=Dates1!$B$6, DataPack!$S42))))</f>
        <v>10</v>
      </c>
      <c r="O12" s="44"/>
      <c r="P12" s="43">
        <f>IF($C$5=Dates1!$B$3, DataPack!$E42, IF($C$5=Dates1!$B$4, DataPack!$J42, IF($C$5=Dates1!$B$5, DataPack!$O42, IF($C$5=Dates1!$B$6, DataPack!$T42))))</f>
        <v>4</v>
      </c>
      <c r="Q12" s="44"/>
    </row>
    <row r="13" spans="2:18" ht="24" customHeight="1">
      <c r="B13" s="194" t="s">
        <v>120</v>
      </c>
      <c r="C13" s="194"/>
      <c r="D13" s="194"/>
      <c r="E13" s="194"/>
      <c r="F13" s="194"/>
      <c r="G13" s="194"/>
      <c r="H13" s="45"/>
      <c r="I13" s="43">
        <f t="shared" si="0"/>
        <v>18</v>
      </c>
      <c r="J13" s="43">
        <f>IF($C$5=Dates1!$B$3, DataPack!$B43, IF($C$5=Dates1!$B$4, DataPack!$G43, IF($C$5=Dates1!$B$5, DataPack!$L43, IF($C$5=Dates1!$B$6, DataPack!$Q43))))</f>
        <v>0</v>
      </c>
      <c r="K13" s="44"/>
      <c r="L13" s="43">
        <f>IF($C$5=Dates1!$B$3, DataPack!$C43, IF($C$5=Dates1!$B$4, DataPack!$H43, IF($C$5=Dates1!$B$5, DataPack!$M43, IF($C$5=Dates1!$B$6, DataPack!$R43))))</f>
        <v>4</v>
      </c>
      <c r="M13" s="44"/>
      <c r="N13" s="43">
        <f>IF($C$5=Dates1!$B$3, DataPack!$D43, IF($C$5=Dates1!$B$4, DataPack!$I43, IF($C$5=Dates1!$B$5, DataPack!$N43, IF($C$5=Dates1!$B$6, DataPack!$S43))))</f>
        <v>13</v>
      </c>
      <c r="O13" s="44"/>
      <c r="P13" s="43">
        <f>IF($C$5=Dates1!$B$3, DataPack!$E43, IF($C$5=Dates1!$B$4, DataPack!$J43, IF($C$5=Dates1!$B$5, DataPack!$O43, IF($C$5=Dates1!$B$6, DataPack!$T43))))</f>
        <v>1</v>
      </c>
      <c r="Q13" s="44"/>
    </row>
    <row r="14" spans="2:18" ht="22.5" customHeight="1">
      <c r="B14" s="195" t="s">
        <v>121</v>
      </c>
      <c r="C14" s="195"/>
      <c r="D14" s="195"/>
      <c r="E14" s="195"/>
      <c r="F14" s="195"/>
      <c r="G14" s="195"/>
      <c r="H14" s="45"/>
      <c r="I14" s="43">
        <f t="shared" si="0"/>
        <v>18</v>
      </c>
      <c r="J14" s="43">
        <f>IF($C$5=Dates1!$B$3, DataPack!$B44, IF($C$5=Dates1!$B$4, DataPack!$G44, IF($C$5=Dates1!$B$5, DataPack!$L44, IF($C$5=Dates1!$B$6, DataPack!$Q44))))</f>
        <v>2</v>
      </c>
      <c r="K14" s="44"/>
      <c r="L14" s="43">
        <f>IF($C$5=Dates1!$B$3, DataPack!$C44, IF($C$5=Dates1!$B$4, DataPack!$H44, IF($C$5=Dates1!$B$5, DataPack!$M44, IF($C$5=Dates1!$B$6, DataPack!$R44))))</f>
        <v>5</v>
      </c>
      <c r="M14" s="44"/>
      <c r="N14" s="43">
        <f>IF($C$5=Dates1!$B$3, DataPack!$D44, IF($C$5=Dates1!$B$4, DataPack!$I44, IF($C$5=Dates1!$B$5, DataPack!$N44, IF($C$5=Dates1!$B$6, DataPack!$S44))))</f>
        <v>9</v>
      </c>
      <c r="O14" s="44"/>
      <c r="P14" s="43">
        <f>IF($C$5=Dates1!$B$3, DataPack!$E44, IF($C$5=Dates1!$B$4, DataPack!$J44, IF($C$5=Dates1!$B$5, DataPack!$O44, IF($C$5=Dates1!$B$6, DataPack!$T44))))</f>
        <v>2</v>
      </c>
      <c r="Q14" s="44"/>
    </row>
    <row r="15" spans="2:18" ht="24" customHeight="1">
      <c r="B15" s="195" t="s">
        <v>122</v>
      </c>
      <c r="C15" s="195"/>
      <c r="D15" s="195"/>
      <c r="E15" s="195"/>
      <c r="F15" s="195"/>
      <c r="G15" s="195"/>
      <c r="H15" s="45"/>
      <c r="I15" s="43">
        <f t="shared" si="0"/>
        <v>18</v>
      </c>
      <c r="J15" s="43">
        <f>IF($C$5=Dates1!$B$3, DataPack!$B45, IF($C$5=Dates1!$B$4, DataPack!$G45, IF($C$5=Dates1!$B$5, DataPack!$L45, IF($C$5=Dates1!$B$6, DataPack!$Q45))))</f>
        <v>3</v>
      </c>
      <c r="K15" s="44"/>
      <c r="L15" s="43">
        <f>IF($C$5=Dates1!$B$3, DataPack!$C45, IF($C$5=Dates1!$B$4, DataPack!$H45, IF($C$5=Dates1!$B$5, DataPack!$M45, IF($C$5=Dates1!$B$6, DataPack!$R45))))</f>
        <v>11</v>
      </c>
      <c r="M15" s="44"/>
      <c r="N15" s="43">
        <f>IF($C$5=Dates1!$B$3, DataPack!$D45, IF($C$5=Dates1!$B$4, DataPack!$I45, IF($C$5=Dates1!$B$5, DataPack!$N45, IF($C$5=Dates1!$B$6, DataPack!$S45))))</f>
        <v>4</v>
      </c>
      <c r="O15" s="44"/>
      <c r="P15" s="43">
        <f>IF($C$5=Dates1!$B$3, DataPack!$E45, IF($C$5=Dates1!$B$4, DataPack!$J45, IF($C$5=Dates1!$B$5, DataPack!$O45, IF($C$5=Dates1!$B$6, DataPack!$T45))))</f>
        <v>0</v>
      </c>
      <c r="Q15" s="44"/>
    </row>
    <row r="16" spans="2:18" ht="24" customHeight="1">
      <c r="B16" s="196" t="s">
        <v>123</v>
      </c>
      <c r="C16" s="196"/>
      <c r="D16" s="196"/>
      <c r="E16" s="196"/>
      <c r="F16" s="196"/>
      <c r="G16" s="196"/>
      <c r="H16" s="45"/>
      <c r="I16" s="43">
        <f t="shared" si="0"/>
        <v>17</v>
      </c>
      <c r="J16" s="43">
        <f>IF($C$5=Dates1!$B$3, DataPack!$B46, IF($C$5=Dates1!$B$4, DataPack!$G46, IF($C$5=Dates1!$B$5, DataPack!$L46, IF($C$5=Dates1!$B$6, DataPack!$Q46))))</f>
        <v>2</v>
      </c>
      <c r="K16" s="44"/>
      <c r="L16" s="43">
        <f>IF($C$5=Dates1!$B$3, DataPack!$C46, IF($C$5=Dates1!$B$4, DataPack!$H46, IF($C$5=Dates1!$B$5, DataPack!$M46, IF($C$5=Dates1!$B$6, DataPack!$R46))))</f>
        <v>6</v>
      </c>
      <c r="M16" s="44"/>
      <c r="N16" s="43">
        <f>IF($C$5=Dates1!$B$3, DataPack!$D46, IF($C$5=Dates1!$B$4, DataPack!$I46, IF($C$5=Dates1!$B$5, DataPack!$N46, IF($C$5=Dates1!$B$6, DataPack!$S46))))</f>
        <v>9</v>
      </c>
      <c r="O16" s="44"/>
      <c r="P16" s="43">
        <f>IF($C$5=Dates1!$B$3, DataPack!$E46, IF($C$5=Dates1!$B$4, DataPack!$J46, IF($C$5=Dates1!$B$5, DataPack!$O46, IF($C$5=Dates1!$B$6, DataPack!$T46))))</f>
        <v>0</v>
      </c>
      <c r="Q16" s="44"/>
    </row>
    <row r="17" spans="2:17" ht="24" customHeight="1">
      <c r="B17" s="196" t="s">
        <v>124</v>
      </c>
      <c r="C17" s="196"/>
      <c r="D17" s="196"/>
      <c r="E17" s="196"/>
      <c r="F17" s="196"/>
      <c r="G17" s="196"/>
      <c r="H17" s="45"/>
      <c r="I17" s="43">
        <f t="shared" si="0"/>
        <v>17</v>
      </c>
      <c r="J17" s="43">
        <f>IF($C$5=Dates1!$B$3, DataPack!$B47, IF($C$5=Dates1!$B$4, DataPack!$G47, IF($C$5=Dates1!$B$5, DataPack!$L47, IF($C$5=Dates1!$B$6, DataPack!$Q47))))</f>
        <v>3</v>
      </c>
      <c r="K17" s="44"/>
      <c r="L17" s="43">
        <f>IF($C$5=Dates1!$B$3, DataPack!$C47, IF($C$5=Dates1!$B$4, DataPack!$H47, IF($C$5=Dates1!$B$5, DataPack!$M47, IF($C$5=Dates1!$B$6, DataPack!$R47))))</f>
        <v>7</v>
      </c>
      <c r="M17" s="44"/>
      <c r="N17" s="43">
        <f>IF($C$5=Dates1!$B$3, DataPack!$D47, IF($C$5=Dates1!$B$4, DataPack!$I47, IF($C$5=Dates1!$B$5, DataPack!$N47, IF($C$5=Dates1!$B$6, DataPack!$S47))))</f>
        <v>7</v>
      </c>
      <c r="O17" s="44"/>
      <c r="P17" s="43">
        <f>IF($C$5=Dates1!$B$3, DataPack!$E47, IF($C$5=Dates1!$B$4, DataPack!$J47, IF($C$5=Dates1!$B$5, DataPack!$O47, IF($C$5=Dates1!$B$6, DataPack!$T47))))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38">
        <f t="shared" si="0"/>
        <v>18</v>
      </c>
      <c r="J18" s="38">
        <f>IF($C$5=Dates1!$B$3, DataPack!$B48, IF($C$5=Dates1!$B$4, DataPack!$G48, IF($C$5=Dates1!$B$5, DataPack!$L48, IF($C$5=Dates1!$B$6, DataPack!$Q48))))</f>
        <v>2</v>
      </c>
      <c r="K18" s="138"/>
      <c r="L18" s="38">
        <f>IF($C$5=Dates1!$B$3, DataPack!$C48, IF($C$5=Dates1!$B$4, DataPack!$H48, IF($C$5=Dates1!$B$5, DataPack!$M48, IF($C$5=Dates1!$B$6, DataPack!$R48))))</f>
        <v>5</v>
      </c>
      <c r="M18" s="138"/>
      <c r="N18" s="38">
        <f>IF($C$5=Dates1!$B$3, DataPack!$D48, IF($C$5=Dates1!$B$4, DataPack!$I48, IF($C$5=Dates1!$B$5, DataPack!$N48, IF($C$5=Dates1!$B$6, DataPack!$S48))))</f>
        <v>11</v>
      </c>
      <c r="O18" s="138"/>
      <c r="P18" s="38">
        <f>IF($C$5=Dates1!$B$3, DataPack!$E48, IF($C$5=Dates1!$B$4, DataPack!$J48, IF($C$5=Dates1!$B$5, DataPack!$O48, IF($C$5=Dates1!$B$6, DataPack!$T48))))</f>
        <v>0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3">
        <f t="shared" si="0"/>
        <v>20</v>
      </c>
      <c r="J19" s="43">
        <f>IF($C$5=Dates1!$B$3, DataPack!$B49, IF($C$5=Dates1!$B$4, DataPack!$G49, IF($C$5=Dates1!$B$5, DataPack!$L49, IF($C$5=Dates1!$B$6, DataPack!$Q49))))</f>
        <v>0</v>
      </c>
      <c r="K19" s="44"/>
      <c r="L19" s="43">
        <f>IF($C$5=Dates1!$B$3, DataPack!$C49, IF($C$5=Dates1!$B$4, DataPack!$H49, IF($C$5=Dates1!$B$5, DataPack!$M49, IF($C$5=Dates1!$B$6, DataPack!$R49))))</f>
        <v>7</v>
      </c>
      <c r="M19" s="44"/>
      <c r="N19" s="43">
        <f>IF($C$5=Dates1!$B$3, DataPack!$D49, IF($C$5=Dates1!$B$4, DataPack!$I49, IF($C$5=Dates1!$B$5, DataPack!$N49, IF($C$5=Dates1!$B$6, DataPack!$S49))))</f>
        <v>13</v>
      </c>
      <c r="O19" s="44"/>
      <c r="P19" s="43">
        <f>IF($C$5=Dates1!$B$3, DataPack!$E49, IF($C$5=Dates1!$B$4, DataPack!$J49, IF($C$5=Dates1!$B$5, DataPack!$O49, IF($C$5=Dates1!$B$6, DataPack!$T49))))</f>
        <v>0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3">
        <f t="shared" si="0"/>
        <v>18</v>
      </c>
      <c r="J20" s="43">
        <f>IF($C$5=Dates1!$B$3, DataPack!$B50, IF($C$5=Dates1!$B$4, DataPack!$G50, IF($C$5=Dates1!$B$5, DataPack!$L50, IF($C$5=Dates1!$B$6, DataPack!$Q50))))</f>
        <v>2</v>
      </c>
      <c r="K20" s="44"/>
      <c r="L20" s="43">
        <f>IF($C$5=Dates1!$B$3, DataPack!$C50, IF($C$5=Dates1!$B$4, DataPack!$H50, IF($C$5=Dates1!$B$5, DataPack!$M50, IF($C$5=Dates1!$B$6, DataPack!$R50))))</f>
        <v>7</v>
      </c>
      <c r="M20" s="44"/>
      <c r="N20" s="43">
        <f>IF($C$5=Dates1!$B$3, DataPack!$D50, IF($C$5=Dates1!$B$4, DataPack!$I50, IF($C$5=Dates1!$B$5, DataPack!$N50, IF($C$5=Dates1!$B$6, DataPack!$S50))))</f>
        <v>9</v>
      </c>
      <c r="O20" s="44"/>
      <c r="P20" s="43">
        <f>IF($C$5=Dates1!$B$3, DataPack!$E50, IF($C$5=Dates1!$B$4, DataPack!$J50, IF($C$5=Dates1!$B$5, DataPack!$O50, IF($C$5=Dates1!$B$6, DataPack!$T50))))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3">
        <f t="shared" si="0"/>
        <v>18</v>
      </c>
      <c r="J21" s="43">
        <f>IF($C$5=Dates1!$B$3, DataPack!$B51, IF($C$5=Dates1!$B$4, DataPack!$G51, IF($C$5=Dates1!$B$5, DataPack!$L51, IF($C$5=Dates1!$B$6, DataPack!$Q51))))</f>
        <v>6</v>
      </c>
      <c r="K21" s="44"/>
      <c r="L21" s="43">
        <f>IF($C$5=Dates1!$B$3, DataPack!$C51, IF($C$5=Dates1!$B$4, DataPack!$H51, IF($C$5=Dates1!$B$5, DataPack!$M51, IF($C$5=Dates1!$B$6, DataPack!$R51))))</f>
        <v>9</v>
      </c>
      <c r="M21" s="44"/>
      <c r="N21" s="43">
        <f>IF($C$5=Dates1!$B$3, DataPack!$D51, IF($C$5=Dates1!$B$4, DataPack!$I51, IF($C$5=Dates1!$B$5, DataPack!$N51, IF($C$5=Dates1!$B$6, DataPack!$S51))))</f>
        <v>3</v>
      </c>
      <c r="O21" s="44"/>
      <c r="P21" s="43">
        <f>IF($C$5=Dates1!$B$3, DataPack!$E51, IF($C$5=Dates1!$B$4, DataPack!$J51, IF($C$5=Dates1!$B$5, DataPack!$O51, IF($C$5=Dates1!$B$6, DataPack!$T51))))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3">
        <f t="shared" si="0"/>
        <v>18</v>
      </c>
      <c r="J22" s="43">
        <f>IF($C$5=Dates1!$B$3, DataPack!$B52, IF($C$5=Dates1!$B$4, DataPack!$G52, IF($C$5=Dates1!$B$5, DataPack!$L52, IF($C$5=Dates1!$B$6, DataPack!$Q52))))</f>
        <v>2</v>
      </c>
      <c r="K22" s="44"/>
      <c r="L22" s="43">
        <f>IF($C$5=Dates1!$B$3, DataPack!$C52, IF($C$5=Dates1!$B$4, DataPack!$H52, IF($C$5=Dates1!$B$5, DataPack!$M52, IF($C$5=Dates1!$B$6, DataPack!$R52))))</f>
        <v>6</v>
      </c>
      <c r="M22" s="44"/>
      <c r="N22" s="43">
        <f>IF($C$5=Dates1!$B$3, DataPack!$D52, IF($C$5=Dates1!$B$4, DataPack!$I52, IF($C$5=Dates1!$B$5, DataPack!$N52, IF($C$5=Dates1!$B$6, DataPack!$S52))))</f>
        <v>8</v>
      </c>
      <c r="O22" s="44"/>
      <c r="P22" s="43">
        <f>IF($C$5=Dates1!$B$3, DataPack!$E52, IF($C$5=Dates1!$B$4, DataPack!$J52, IF($C$5=Dates1!$B$5, DataPack!$O52, IF($C$5=Dates1!$B$6, DataPack!$T52))))</f>
        <v>2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38">
        <f t="shared" si="0"/>
        <v>20</v>
      </c>
      <c r="J23" s="38">
        <f>IF($C$5=Dates1!$B$3, DataPack!$B53, IF($C$5=Dates1!$B$4, DataPack!$G53, IF($C$5=Dates1!$B$5, DataPack!$L53, IF($C$5=Dates1!$B$6, DataPack!$Q53))))</f>
        <v>1</v>
      </c>
      <c r="K23" s="138"/>
      <c r="L23" s="38">
        <f>IF($C$5=Dates1!$B$3, DataPack!$C53, IF($C$5=Dates1!$B$4, DataPack!$H53, IF($C$5=Dates1!$B$5, DataPack!$M53, IF($C$5=Dates1!$B$6, DataPack!$R53))))</f>
        <v>4</v>
      </c>
      <c r="M23" s="138"/>
      <c r="N23" s="38">
        <f>IF($C$5=Dates1!$B$3, DataPack!$D53, IF($C$5=Dates1!$B$4, DataPack!$I53, IF($C$5=Dates1!$B$5, DataPack!$N53, IF($C$5=Dates1!$B$6, DataPack!$S53))))</f>
        <v>10</v>
      </c>
      <c r="O23" s="138"/>
      <c r="P23" s="38">
        <f>IF($C$5=Dates1!$B$3, DataPack!$E53, IF($C$5=Dates1!$B$4, DataPack!$J53, IF($C$5=Dates1!$B$5, DataPack!$O53, IF($C$5=Dates1!$B$6, DataPack!$T53))))</f>
        <v>5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3">
        <f t="shared" si="0"/>
        <v>18</v>
      </c>
      <c r="J24" s="43">
        <f>IF($C$5=Dates1!$B$3, DataPack!$B54, IF($C$5=Dates1!$B$4, DataPack!$G54, IF($C$5=Dates1!$B$5, DataPack!$L54, IF($C$5=Dates1!$B$6, DataPack!$Q54))))</f>
        <v>2</v>
      </c>
      <c r="K24" s="44"/>
      <c r="L24" s="43">
        <f>IF($C$5=Dates1!$B$3, DataPack!$C54, IF($C$5=Dates1!$B$4, DataPack!$H54, IF($C$5=Dates1!$B$5, DataPack!$M54, IF($C$5=Dates1!$B$6, DataPack!$R54))))</f>
        <v>5</v>
      </c>
      <c r="M24" s="44"/>
      <c r="N24" s="43">
        <f>IF($C$5=Dates1!$B$3, DataPack!$D54, IF($C$5=Dates1!$B$4, DataPack!$I54, IF($C$5=Dates1!$B$5, DataPack!$N54, IF($C$5=Dates1!$B$6, DataPack!$S54))))</f>
        <v>6</v>
      </c>
      <c r="O24" s="44"/>
      <c r="P24" s="43">
        <f>IF($C$5=Dates1!$B$3, DataPack!$E54, IF($C$5=Dates1!$B$4, DataPack!$J54, IF($C$5=Dates1!$B$5, DataPack!$O54, IF($C$5=Dates1!$B$6, DataPack!$T54))))</f>
        <v>5</v>
      </c>
      <c r="Q24" s="44"/>
    </row>
    <row r="25" spans="2:17" ht="24" customHeight="1">
      <c r="B25" s="196" t="s">
        <v>130</v>
      </c>
      <c r="C25" s="196"/>
      <c r="D25" s="196"/>
      <c r="E25" s="196"/>
      <c r="F25" s="196"/>
      <c r="G25" s="196"/>
      <c r="H25" s="45"/>
      <c r="I25" s="43">
        <f t="shared" si="0"/>
        <v>18</v>
      </c>
      <c r="J25" s="43">
        <f>IF($C$5=Dates1!$B$3, DataPack!$B55, IF($C$5=Dates1!$B$4, DataPack!$G55, IF($C$5=Dates1!$B$5, DataPack!$L55, IF($C$5=Dates1!$B$6, DataPack!$Q55))))</f>
        <v>1</v>
      </c>
      <c r="K25" s="44"/>
      <c r="L25" s="43">
        <f>IF($C$5=Dates1!$B$3, DataPack!$C55, IF($C$5=Dates1!$B$4, DataPack!$H55, IF($C$5=Dates1!$B$5, DataPack!$M55, IF($C$5=Dates1!$B$6, DataPack!$R55))))</f>
        <v>4</v>
      </c>
      <c r="M25" s="44"/>
      <c r="N25" s="43">
        <f>IF($C$5=Dates1!$B$3, DataPack!$D55, IF($C$5=Dates1!$B$4, DataPack!$I55, IF($C$5=Dates1!$B$5, DataPack!$N55, IF($C$5=Dates1!$B$6, DataPack!$S55))))</f>
        <v>9</v>
      </c>
      <c r="O25" s="44"/>
      <c r="P25" s="43">
        <f>IF($C$5=Dates1!$B$3, DataPack!$E55, IF($C$5=Dates1!$B$4, DataPack!$J55, IF($C$5=Dates1!$B$5, DataPack!$O55, IF($C$5=Dates1!$B$6, DataPack!$T55))))</f>
        <v>4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3">
        <f t="shared" si="0"/>
        <v>18</v>
      </c>
      <c r="J26" s="43">
        <f>IF($C$5=Dates1!$B$3, DataPack!$B56, IF($C$5=Dates1!$B$4, DataPack!$G56, IF($C$5=Dates1!$B$5, DataPack!$L56, IF($C$5=Dates1!$B$6, DataPack!$Q56))))</f>
        <v>2</v>
      </c>
      <c r="K26" s="44"/>
      <c r="L26" s="43">
        <f>IF($C$5=Dates1!$B$3, DataPack!$C56, IF($C$5=Dates1!$B$4, DataPack!$H56, IF($C$5=Dates1!$B$5, DataPack!$M56, IF($C$5=Dates1!$B$6, DataPack!$R56))))</f>
        <v>10</v>
      </c>
      <c r="M26" s="44"/>
      <c r="N26" s="43">
        <f>IF($C$5=Dates1!$B$3, DataPack!$D56, IF($C$5=Dates1!$B$4, DataPack!$I56, IF($C$5=Dates1!$B$5, DataPack!$N56, IF($C$5=Dates1!$B$6, DataPack!$S56))))</f>
        <v>5</v>
      </c>
      <c r="O26" s="44"/>
      <c r="P26" s="43">
        <f>IF($C$5=Dates1!$B$3, DataPack!$E56, IF($C$5=Dates1!$B$4, DataPack!$J56, IF($C$5=Dates1!$B$5, DataPack!$O56, IF($C$5=Dates1!$B$6, DataPack!$T56))))</f>
        <v>1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3">
        <f t="shared" si="0"/>
        <v>18</v>
      </c>
      <c r="J27" s="43">
        <f>IF($C$5=Dates1!$B$3, DataPack!$B57, IF($C$5=Dates1!$B$4, DataPack!$G57, IF($C$5=Dates1!$B$5, DataPack!$L57, IF($C$5=Dates1!$B$6, DataPack!$Q57))))</f>
        <v>0</v>
      </c>
      <c r="K27" s="44"/>
      <c r="L27" s="43">
        <f>IF($C$5=Dates1!$B$3, DataPack!$C57, IF($C$5=Dates1!$B$4, DataPack!$H57, IF($C$5=Dates1!$B$5, DataPack!$M57, IF($C$5=Dates1!$B$6, DataPack!$R57))))</f>
        <v>6</v>
      </c>
      <c r="M27" s="44"/>
      <c r="N27" s="43">
        <f>IF($C$5=Dates1!$B$3, DataPack!$D57, IF($C$5=Dates1!$B$4, DataPack!$I57, IF($C$5=Dates1!$B$5, DataPack!$N57, IF($C$5=Dates1!$B$6, DataPack!$S57))))</f>
        <v>11</v>
      </c>
      <c r="O27" s="44"/>
      <c r="P27" s="43">
        <f>IF($C$5=Dates1!$B$3, DataPack!$E57, IF($C$5=Dates1!$B$4, DataPack!$J57, IF($C$5=Dates1!$B$5, DataPack!$O57, IF($C$5=Dates1!$B$6, DataPack!$T57))))</f>
        <v>1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3">
        <f t="shared" si="0"/>
        <v>18</v>
      </c>
      <c r="J28" s="43">
        <f>IF($C$5=Dates1!$B$3, DataPack!$B58, IF($C$5=Dates1!$B$4, DataPack!$G58, IF($C$5=Dates1!$B$5, DataPack!$L58, IF($C$5=Dates1!$B$6, DataPack!$Q58))))</f>
        <v>3</v>
      </c>
      <c r="K28" s="44"/>
      <c r="L28" s="43">
        <f>IF($C$5=Dates1!$B$3, DataPack!$C58, IF($C$5=Dates1!$B$4, DataPack!$H58, IF($C$5=Dates1!$B$5, DataPack!$M58, IF($C$5=Dates1!$B$6, DataPack!$R58))))</f>
        <v>5</v>
      </c>
      <c r="M28" s="44"/>
      <c r="N28" s="43">
        <f>IF($C$5=Dates1!$B$3, DataPack!$D58, IF($C$5=Dates1!$B$4, DataPack!$I58, IF($C$5=Dates1!$B$5, DataPack!$N58, IF($C$5=Dates1!$B$6, DataPack!$S58))))</f>
        <v>10</v>
      </c>
      <c r="O28" s="44"/>
      <c r="P28" s="43">
        <f>IF($C$5=Dates1!$B$3, DataPack!$E58, IF($C$5=Dates1!$B$4, DataPack!$J58, IF($C$5=Dates1!$B$5, DataPack!$O58, IF($C$5=Dates1!$B$6, DataPack!$T58))))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3">
        <f t="shared" si="0"/>
        <v>18</v>
      </c>
      <c r="J29" s="43">
        <f>IF($C$5=Dates1!$B$3, DataPack!$B59, IF($C$5=Dates1!$B$4, DataPack!$G59, IF($C$5=Dates1!$B$5, DataPack!$L59, IF($C$5=Dates1!$B$6, DataPack!$Q59))))</f>
        <v>1</v>
      </c>
      <c r="K29" s="44"/>
      <c r="L29" s="43">
        <f>IF($C$5=Dates1!$B$3, DataPack!$C59, IF($C$5=Dates1!$B$4, DataPack!$H59, IF($C$5=Dates1!$B$5, DataPack!$M59, IF($C$5=Dates1!$B$6, DataPack!$R59))))</f>
        <v>3</v>
      </c>
      <c r="M29" s="44"/>
      <c r="N29" s="43">
        <f>IF($C$5=Dates1!$B$3, DataPack!$D59, IF($C$5=Dates1!$B$4, DataPack!$I59, IF($C$5=Dates1!$B$5, DataPack!$N59, IF($C$5=Dates1!$B$6, DataPack!$S59))))</f>
        <v>9</v>
      </c>
      <c r="O29" s="44"/>
      <c r="P29" s="43">
        <f>IF($C$5=Dates1!$B$3, DataPack!$E59, IF($C$5=Dates1!$B$4, DataPack!$J59, IF($C$5=Dates1!$B$5, DataPack!$O59, IF($C$5=Dates1!$B$6, DataPack!$T59))))</f>
        <v>5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18</v>
      </c>
      <c r="J30" s="47">
        <f>IF($C$5=Dates1!$B$3, DataPack!$B60, IF($C$5=Dates1!$B$4, DataPack!$G60, IF($C$5=Dates1!$B$5, DataPack!$L60, IF($C$5=Dates1!$B$6, DataPack!$Q60))))</f>
        <v>2</v>
      </c>
      <c r="K30" s="48"/>
      <c r="L30" s="47">
        <f>IF($C$5=Dates1!$B$3, DataPack!$C60, IF($C$5=Dates1!$B$4, DataPack!$H60, IF($C$5=Dates1!$B$5, DataPack!$M60, IF($C$5=Dates1!$B$6, DataPack!$R60))))</f>
        <v>4</v>
      </c>
      <c r="M30" s="48"/>
      <c r="N30" s="47">
        <f>IF($C$5=Dates1!$B$3, DataPack!$D60, IF($C$5=Dates1!$B$4, DataPack!$I60, IF($C$5=Dates1!$B$5, DataPack!$N60, IF($C$5=Dates1!$B$6, DataPack!$S60))))</f>
        <v>9</v>
      </c>
      <c r="O30" s="48"/>
      <c r="P30" s="43">
        <f>IF($C$5=Dates1!$B$3, DataPack!$E60, IF($C$5=Dates1!$B$4, DataPack!$J60, IF($C$5=Dates1!$B$5, DataPack!$O60, IF($C$5=Dates1!$B$6, DataPack!$T60))))</f>
        <v>3</v>
      </c>
      <c r="Q30" s="48"/>
    </row>
    <row r="31" spans="2:17">
      <c r="M31" s="177" t="s">
        <v>92</v>
      </c>
      <c r="N31" s="177"/>
      <c r="O31" s="177"/>
      <c r="P31" s="199"/>
      <c r="Q31" s="199"/>
    </row>
    <row r="32" spans="2:17">
      <c r="B32" s="33" t="s">
        <v>116</v>
      </c>
    </row>
    <row r="33" spans="2:2" ht="13.5" customHeight="1">
      <c r="B33" s="33" t="s">
        <v>250</v>
      </c>
    </row>
    <row r="34" spans="2:2">
      <c r="B34" s="33" t="s">
        <v>136</v>
      </c>
    </row>
  </sheetData>
  <sheetProtection sheet="1"/>
  <mergeCells count="30">
    <mergeCell ref="B21:G21"/>
    <mergeCell ref="B22:G22"/>
    <mergeCell ref="B23:G23"/>
    <mergeCell ref="B24:G24"/>
    <mergeCell ref="B29:G29"/>
    <mergeCell ref="B30:G30"/>
    <mergeCell ref="B25:G25"/>
    <mergeCell ref="B26:G26"/>
    <mergeCell ref="B27:G27"/>
    <mergeCell ref="B28:G28"/>
    <mergeCell ref="B13:G13"/>
    <mergeCell ref="B14:G14"/>
    <mergeCell ref="B15:G15"/>
    <mergeCell ref="N5:O5"/>
    <mergeCell ref="P5:Q5"/>
    <mergeCell ref="J5:K5"/>
    <mergeCell ref="L5:M5"/>
    <mergeCell ref="B8:G8"/>
    <mergeCell ref="C5:G5"/>
    <mergeCell ref="I5:I6"/>
    <mergeCell ref="M31:Q31"/>
    <mergeCell ref="B16:G16"/>
    <mergeCell ref="B9:G9"/>
    <mergeCell ref="B10:G10"/>
    <mergeCell ref="B11:G11"/>
    <mergeCell ref="B12:G12"/>
    <mergeCell ref="B17:G17"/>
    <mergeCell ref="B18:G18"/>
    <mergeCell ref="B19:G19"/>
    <mergeCell ref="B20:G20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425781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100" t="str">
        <f>"Table 2b: Inspection outcomes of general further education colleges/tertiary colleges inspected " &amp; IF('Table 2b'!C5=Dates1!$B$3, "between " &amp; Dates1!$B$3, IF('Table 2b'!C5 = Dates1!B4, "in " &amp; Dates1!B4, IF('Table 2b'!C5=Dates1!B5, "in " &amp; Dates1!B5, IF('Table 2b'!C5=Dates1!B6, "in " &amp; Dates1!B6, IF('Table 2b'!C5=Dates1!B7, "in " &amp; Dates1!B7)))))  &amp; " (provisional)"&amp;CHAR(185)&amp;" "&amp;CHAR(178)</f>
        <v>Table 2b: Inspection outcomes of general further education colleges/tertiary colleges inspected between 1 January 2012 and 31 March 2012 (provisional)¹ ²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4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188" t="s">
        <v>2</v>
      </c>
      <c r="C8" s="188"/>
      <c r="D8" s="188"/>
      <c r="E8" s="188"/>
      <c r="F8" s="188"/>
      <c r="G8" s="188"/>
      <c r="H8" s="96"/>
      <c r="I8" s="140">
        <f t="shared" ref="I8:I30" si="0">J8+L8+N8+P8</f>
        <v>14</v>
      </c>
      <c r="J8" s="38">
        <f>IF($C$5=Dates1!$B$3, DataPack!$B64, IF($C$5=Dates1!$B$4, DataPack!$G64, IF($C$5=Dates1!$B$5, DataPack!$L64, IF($C$5=Dates1!$B$6, DataPack!$Q64))))</f>
        <v>0</v>
      </c>
      <c r="K8" s="138"/>
      <c r="L8" s="38">
        <f>IF($C$5=Dates1!$B$3, DataPack!$C64, IF($C$5=Dates1!$B$4, DataPack!$H64, IF($C$5=Dates1!$B$5, DataPack!$M64, IF($C$5=Dates1!$B$6, DataPack!$R64))))</f>
        <v>2</v>
      </c>
      <c r="M8" s="138"/>
      <c r="N8" s="38">
        <f>IF($C$5=Dates1!$B$3, DataPack!$D64, IF($C$5=Dates1!$B$4, DataPack!$I64, IF($C$5=Dates1!$B$5, DataPack!$N64, IF($C$5=Dates1!$B$6, DataPack!$S64))))</f>
        <v>8</v>
      </c>
      <c r="O8" s="138"/>
      <c r="P8" s="38">
        <f>IF($C$5=Dates1!$B$3, DataPack!$E64, IF($C$5=Dates1!$B$4, DataPack!$J64, IF($C$5=Dates1!$B$5, DataPack!$O64, IF($C$5=Dates1!$B$6, DataPack!$T64))))</f>
        <v>4</v>
      </c>
      <c r="Q8" s="138"/>
    </row>
    <row r="9" spans="2:17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140">
        <f t="shared" si="0"/>
        <v>12</v>
      </c>
      <c r="J9" s="38">
        <f>IF($C$5=Dates1!$B$3, DataPack!$B65, IF($C$5=Dates1!$B$4, DataPack!$G65, IF($C$5=Dates1!$B$5, DataPack!$L65, IF($C$5=Dates1!$B$6, DataPack!$Q65))))</f>
        <v>0</v>
      </c>
      <c r="K9" s="138"/>
      <c r="L9" s="38">
        <f>IF($C$5=Dates1!$B$3, DataPack!$C65, IF($C$5=Dates1!$B$4, DataPack!$H65, IF($C$5=Dates1!$B$5, DataPack!$M65, IF($C$5=Dates1!$B$6, DataPack!$R65))))</f>
        <v>2</v>
      </c>
      <c r="M9" s="138"/>
      <c r="N9" s="38">
        <f>IF($C$5=Dates1!$B$3, DataPack!$D65, IF($C$5=Dates1!$B$4, DataPack!$I65, IF($C$5=Dates1!$B$5, DataPack!$N65, IF($C$5=Dates1!$B$6, DataPack!$S65))))</f>
        <v>7</v>
      </c>
      <c r="O9" s="138"/>
      <c r="P9" s="38">
        <f>IF($C$5=Dates1!$B$3, DataPack!$E65, IF($C$5=Dates1!$B$4, DataPack!$J65, IF($C$5=Dates1!$B$5, DataPack!$O65, IF($C$5=Dates1!$B$6, DataPack!$T65))))</f>
        <v>3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5"/>
      <c r="I10" s="140">
        <f t="shared" si="0"/>
        <v>14</v>
      </c>
      <c r="J10" s="38">
        <f>IF($C$5=Dates1!$B$3, DataPack!$B66, IF($C$5=Dates1!$B$4, DataPack!$G66, IF($C$5=Dates1!$B$5, DataPack!$L66, IF($C$5=Dates1!$B$6, DataPack!$Q66))))</f>
        <v>0</v>
      </c>
      <c r="K10" s="138"/>
      <c r="L10" s="38">
        <f>IF($C$5=Dates1!$B$3, DataPack!$C66, IF($C$5=Dates1!$B$4, DataPack!$H66, IF($C$5=Dates1!$B$5, DataPack!$M66, IF($C$5=Dates1!$B$6, DataPack!$R66))))</f>
        <v>1</v>
      </c>
      <c r="M10" s="138"/>
      <c r="N10" s="38">
        <f>IF($C$5=Dates1!$B$3, DataPack!$D66, IF($C$5=Dates1!$B$4, DataPack!$I66, IF($C$5=Dates1!$B$5, DataPack!$N66, IF($C$5=Dates1!$B$6, DataPack!$S66))))</f>
        <v>10</v>
      </c>
      <c r="O10" s="138"/>
      <c r="P10" s="38">
        <f>IF($C$5=Dates1!$B$3, DataPack!$E66, IF($C$5=Dates1!$B$4, DataPack!$J66, IF($C$5=Dates1!$B$5, DataPack!$O66, IF($C$5=Dates1!$B$6, DataPack!$T66))))</f>
        <v>3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6">
        <f t="shared" si="0"/>
        <v>12</v>
      </c>
      <c r="J11" s="43">
        <f>IF($C$5=Dates1!$B$3, DataPack!$B67, IF($C$5=Dates1!$B$4, DataPack!$G67, IF($C$5=Dates1!$B$5, DataPack!$L67, IF($C$5=Dates1!$B$6, DataPack!$Q67))))</f>
        <v>0</v>
      </c>
      <c r="K11" s="44"/>
      <c r="L11" s="43">
        <f>IF($C$5=Dates1!$B$3, DataPack!$C67, IF($C$5=Dates1!$B$4, DataPack!$H67, IF($C$5=Dates1!$B$5, DataPack!$M67, IF($C$5=Dates1!$B$6, DataPack!$R67))))</f>
        <v>1</v>
      </c>
      <c r="M11" s="44"/>
      <c r="N11" s="43">
        <f>IF($C$5=Dates1!$B$3, DataPack!$D67, IF($C$5=Dates1!$B$4, DataPack!$I67, IF($C$5=Dates1!$B$5, DataPack!$N67, IF($C$5=Dates1!$B$6, DataPack!$S67))))</f>
        <v>8</v>
      </c>
      <c r="O11" s="44"/>
      <c r="P11" s="43">
        <f>IF($C$5=Dates1!$B$3, DataPack!$E67, IF($C$5=Dates1!$B$4, DataPack!$J67, IF($C$5=Dates1!$B$5, DataPack!$O67, IF($C$5=Dates1!$B$6, DataPack!$T67))))</f>
        <v>3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6">
        <f t="shared" si="0"/>
        <v>12</v>
      </c>
      <c r="J12" s="43">
        <f>IF($C$5=Dates1!$B$3, DataPack!$B68, IF($C$5=Dates1!$B$4, DataPack!$G68, IF($C$5=Dates1!$B$5, DataPack!$L68, IF($C$5=Dates1!$B$6, DataPack!$Q68))))</f>
        <v>0</v>
      </c>
      <c r="K12" s="44"/>
      <c r="L12" s="43">
        <f>IF($C$5=Dates1!$B$3, DataPack!$C68, IF($C$5=Dates1!$B$4, DataPack!$H68, IF($C$5=Dates1!$B$5, DataPack!$M68, IF($C$5=Dates1!$B$6, DataPack!$R68))))</f>
        <v>1</v>
      </c>
      <c r="M12" s="44"/>
      <c r="N12" s="43">
        <f>IF($C$5=Dates1!$B$3, DataPack!$D68, IF($C$5=Dates1!$B$4, DataPack!$I68, IF($C$5=Dates1!$B$5, DataPack!$N68, IF($C$5=Dates1!$B$6, DataPack!$S68))))</f>
        <v>7</v>
      </c>
      <c r="O12" s="44"/>
      <c r="P12" s="43">
        <f>IF($C$5=Dates1!$B$3, DataPack!$E68, IF($C$5=Dates1!$B$4, DataPack!$J68, IF($C$5=Dates1!$B$5, DataPack!$O68, IF($C$5=Dates1!$B$6, DataPack!$T68))))</f>
        <v>4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6">
        <f t="shared" si="0"/>
        <v>12</v>
      </c>
      <c r="J13" s="43">
        <f>IF($C$5=Dates1!$B$3, DataPack!$B69, IF($C$5=Dates1!$B$4, DataPack!$G69, IF($C$5=Dates1!$B$5, DataPack!$L69, IF($C$5=Dates1!$B$6, DataPack!$Q69))))</f>
        <v>0</v>
      </c>
      <c r="K13" s="44"/>
      <c r="L13" s="43">
        <f>IF($C$5=Dates1!$B$3, DataPack!$C69, IF($C$5=Dates1!$B$4, DataPack!$H69, IF($C$5=Dates1!$B$5, DataPack!$M69, IF($C$5=Dates1!$B$6, DataPack!$R69))))</f>
        <v>1</v>
      </c>
      <c r="M13" s="44"/>
      <c r="N13" s="43">
        <f>IF($C$5=Dates1!$B$3, DataPack!$D69, IF($C$5=Dates1!$B$4, DataPack!$I69, IF($C$5=Dates1!$B$5, DataPack!$N69, IF($C$5=Dates1!$B$6, DataPack!$S69))))</f>
        <v>10</v>
      </c>
      <c r="O13" s="44"/>
      <c r="P13" s="43">
        <f>IF($C$5=Dates1!$B$3, DataPack!$E69, IF($C$5=Dates1!$B$4, DataPack!$J69, IF($C$5=Dates1!$B$5, DataPack!$O69, IF($C$5=Dates1!$B$6, DataPack!$T69))))</f>
        <v>1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6">
        <f t="shared" si="0"/>
        <v>12</v>
      </c>
      <c r="J14" s="43">
        <f>IF($C$5=Dates1!$B$3, DataPack!$B70, IF($C$5=Dates1!$B$4, DataPack!$G70, IF($C$5=Dates1!$B$5, DataPack!$L70, IF($C$5=Dates1!$B$6, DataPack!$Q70))))</f>
        <v>0</v>
      </c>
      <c r="K14" s="44"/>
      <c r="L14" s="43">
        <f>IF($C$5=Dates1!$B$3, DataPack!$C70, IF($C$5=Dates1!$B$4, DataPack!$H70, IF($C$5=Dates1!$B$5, DataPack!$M70, IF($C$5=Dates1!$B$6, DataPack!$R70))))</f>
        <v>4</v>
      </c>
      <c r="M14" s="44"/>
      <c r="N14" s="43">
        <f>IF($C$5=Dates1!$B$3, DataPack!$D70, IF($C$5=Dates1!$B$4, DataPack!$I70, IF($C$5=Dates1!$B$5, DataPack!$N70, IF($C$5=Dates1!$B$6, DataPack!$S70))))</f>
        <v>6</v>
      </c>
      <c r="O14" s="44"/>
      <c r="P14" s="43">
        <f>IF($C$5=Dates1!$B$3, DataPack!$E70, IF($C$5=Dates1!$B$4, DataPack!$J70, IF($C$5=Dates1!$B$5, DataPack!$O70, IF($C$5=Dates1!$B$6, DataPack!$T70))))</f>
        <v>2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6">
        <f t="shared" si="0"/>
        <v>12</v>
      </c>
      <c r="J15" s="43">
        <f>IF($C$5=Dates1!$B$3, DataPack!$B71, IF($C$5=Dates1!$B$4, DataPack!$G71, IF($C$5=Dates1!$B$5, DataPack!$L71, IF($C$5=Dates1!$B$6, DataPack!$Q71))))</f>
        <v>1</v>
      </c>
      <c r="K15" s="44"/>
      <c r="L15" s="43">
        <f>IF($C$5=Dates1!$B$3, DataPack!$C71, IF($C$5=Dates1!$B$4, DataPack!$H71, IF($C$5=Dates1!$B$5, DataPack!$M71, IF($C$5=Dates1!$B$6, DataPack!$R71))))</f>
        <v>8</v>
      </c>
      <c r="M15" s="44"/>
      <c r="N15" s="43">
        <f>IF($C$5=Dates1!$B$3, DataPack!$D71, IF($C$5=Dates1!$B$4, DataPack!$I71, IF($C$5=Dates1!$B$5, DataPack!$N71, IF($C$5=Dates1!$B$6, DataPack!$S71))))</f>
        <v>3</v>
      </c>
      <c r="O15" s="44"/>
      <c r="P15" s="43">
        <f>IF($C$5=Dates1!$B$3, DataPack!$E71, IF($C$5=Dates1!$B$4, DataPack!$J71, IF($C$5=Dates1!$B$5, DataPack!$O71, IF($C$5=Dates1!$B$6, DataPack!$T71))))</f>
        <v>0</v>
      </c>
      <c r="Q15" s="44"/>
    </row>
    <row r="16" spans="2:17" ht="24" customHeight="1">
      <c r="B16" s="196" t="s">
        <v>123</v>
      </c>
      <c r="C16" s="196"/>
      <c r="D16" s="196"/>
      <c r="E16" s="196"/>
      <c r="F16" s="196"/>
      <c r="G16" s="196"/>
      <c r="H16" s="45"/>
      <c r="I16" s="46">
        <f t="shared" si="0"/>
        <v>11</v>
      </c>
      <c r="J16" s="43">
        <f>IF($C$5=Dates1!$B$3, DataPack!$B72, IF($C$5=Dates1!$B$4, DataPack!$G72, IF($C$5=Dates1!$B$5, DataPack!$L72, IF($C$5=Dates1!$B$6, DataPack!$Q72))))</f>
        <v>0</v>
      </c>
      <c r="K16" s="44"/>
      <c r="L16" s="43">
        <f>IF($C$5=Dates1!$B$3, DataPack!$C72, IF($C$5=Dates1!$B$4, DataPack!$H72, IF($C$5=Dates1!$B$5, DataPack!$M72, IF($C$5=Dates1!$B$6, DataPack!$R72))))</f>
        <v>5</v>
      </c>
      <c r="M16" s="44"/>
      <c r="N16" s="43">
        <f>IF($C$5=Dates1!$B$3, DataPack!$D72, IF($C$5=Dates1!$B$4, DataPack!$I72, IF($C$5=Dates1!$B$5, DataPack!$N72, IF($C$5=Dates1!$B$6, DataPack!$S72))))</f>
        <v>6</v>
      </c>
      <c r="O16" s="44"/>
      <c r="P16" s="43">
        <f>IF($C$5=Dates1!$B$3, DataPack!$E72, IF($C$5=Dates1!$B$4, DataPack!$J72, IF($C$5=Dates1!$B$5, DataPack!$O72, IF($C$5=Dates1!$B$6, DataPack!$T72))))</f>
        <v>0</v>
      </c>
      <c r="Q16" s="44"/>
    </row>
    <row r="17" spans="2:17" ht="24" customHeight="1">
      <c r="B17" s="196" t="s">
        <v>124</v>
      </c>
      <c r="C17" s="196"/>
      <c r="D17" s="196"/>
      <c r="E17" s="196"/>
      <c r="F17" s="196"/>
      <c r="G17" s="196"/>
      <c r="H17" s="45"/>
      <c r="I17" s="46">
        <f t="shared" si="0"/>
        <v>11</v>
      </c>
      <c r="J17" s="43">
        <f>IF($C$5=Dates1!$B$3, DataPack!$B73, IF($C$5=Dates1!$B$4, DataPack!$G73, IF($C$5=Dates1!$B$5, DataPack!$L73, IF($C$5=Dates1!$B$6, DataPack!$Q73))))</f>
        <v>1</v>
      </c>
      <c r="K17" s="44"/>
      <c r="L17" s="43">
        <f>IF($C$5=Dates1!$B$3, DataPack!$C73, IF($C$5=Dates1!$B$4, DataPack!$H73, IF($C$5=Dates1!$B$5, DataPack!$M73, IF($C$5=Dates1!$B$6, DataPack!$R73))))</f>
        <v>6</v>
      </c>
      <c r="M17" s="44"/>
      <c r="N17" s="43">
        <f>IF($C$5=Dates1!$B$3, DataPack!$D73, IF($C$5=Dates1!$B$4, DataPack!$I73, IF($C$5=Dates1!$B$5, DataPack!$N73, IF($C$5=Dates1!$B$6, DataPack!$S73))))</f>
        <v>4</v>
      </c>
      <c r="O17" s="44"/>
      <c r="P17" s="43">
        <f>IF($C$5=Dates1!$B$3, DataPack!$E73, IF($C$5=Dates1!$B$4, DataPack!$J73, IF($C$5=Dates1!$B$5, DataPack!$O73, IF($C$5=Dates1!$B$6, DataPack!$T73))))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140">
        <f t="shared" si="0"/>
        <v>12</v>
      </c>
      <c r="J18" s="38">
        <f>IF($C$5=Dates1!$B$3, DataPack!$B74, IF($C$5=Dates1!$B$4, DataPack!$G74, IF($C$5=Dates1!$B$5, DataPack!$L74, IF($C$5=Dates1!$B$6, DataPack!$Q74))))</f>
        <v>0</v>
      </c>
      <c r="K18" s="138"/>
      <c r="L18" s="38">
        <f>IF($C$5=Dates1!$B$3, DataPack!$C74, IF($C$5=Dates1!$B$4, DataPack!$H74, IF($C$5=Dates1!$B$5, DataPack!$M74, IF($C$5=Dates1!$B$6, DataPack!$R74))))</f>
        <v>4</v>
      </c>
      <c r="M18" s="138"/>
      <c r="N18" s="38">
        <f>IF($C$5=Dates1!$B$3, DataPack!$D74, IF($C$5=Dates1!$B$4, DataPack!$I74, IF($C$5=Dates1!$B$5, DataPack!$N74, IF($C$5=Dates1!$B$6, DataPack!$S74))))</f>
        <v>8</v>
      </c>
      <c r="O18" s="138"/>
      <c r="P18" s="38">
        <f>IF($C$5=Dates1!$B$3, DataPack!$E74, IF($C$5=Dates1!$B$4, DataPack!$J74, IF($C$5=Dates1!$B$5, DataPack!$O74, IF($C$5=Dates1!$B$6, DataPack!$T74))))</f>
        <v>0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6">
        <f t="shared" si="0"/>
        <v>14</v>
      </c>
      <c r="J19" s="43">
        <f>IF($C$5=Dates1!$B$3, DataPack!$B75, IF($C$5=Dates1!$B$4, DataPack!$G75, IF($C$5=Dates1!$B$5, DataPack!$L75, IF($C$5=Dates1!$B$6, DataPack!$Q75))))</f>
        <v>0</v>
      </c>
      <c r="K19" s="44"/>
      <c r="L19" s="43">
        <f>IF($C$5=Dates1!$B$3, DataPack!$C75, IF($C$5=Dates1!$B$4, DataPack!$H75, IF($C$5=Dates1!$B$5, DataPack!$M75, IF($C$5=Dates1!$B$6, DataPack!$R75))))</f>
        <v>4</v>
      </c>
      <c r="M19" s="44"/>
      <c r="N19" s="43">
        <f>IF($C$5=Dates1!$B$3, DataPack!$D75, IF($C$5=Dates1!$B$4, DataPack!$I75, IF($C$5=Dates1!$B$5, DataPack!$N75, IF($C$5=Dates1!$B$6, DataPack!$S75))))</f>
        <v>10</v>
      </c>
      <c r="O19" s="44"/>
      <c r="P19" s="43">
        <f>IF($C$5=Dates1!$B$3, DataPack!$E75, IF($C$5=Dates1!$B$4, DataPack!$J75, IF($C$5=Dates1!$B$5, DataPack!$O75, IF($C$5=Dates1!$B$6, DataPack!$T75))))</f>
        <v>0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6">
        <f t="shared" si="0"/>
        <v>12</v>
      </c>
      <c r="J20" s="43">
        <f>IF($C$5=Dates1!$B$3, DataPack!$B76, IF($C$5=Dates1!$B$4, DataPack!$G76, IF($C$5=Dates1!$B$5, DataPack!$L76, IF($C$5=Dates1!$B$6, DataPack!$Q76))))</f>
        <v>0</v>
      </c>
      <c r="K20" s="44"/>
      <c r="L20" s="43">
        <f>IF($C$5=Dates1!$B$3, DataPack!$C76, IF($C$5=Dates1!$B$4, DataPack!$H76, IF($C$5=Dates1!$B$5, DataPack!$M76, IF($C$5=Dates1!$B$6, DataPack!$R76))))</f>
        <v>6</v>
      </c>
      <c r="M20" s="44"/>
      <c r="N20" s="43">
        <f>IF($C$5=Dates1!$B$3, DataPack!$D76, IF($C$5=Dates1!$B$4, DataPack!$I76, IF($C$5=Dates1!$B$5, DataPack!$N76, IF($C$5=Dates1!$B$6, DataPack!$S76))))</f>
        <v>6</v>
      </c>
      <c r="O20" s="44"/>
      <c r="P20" s="43">
        <f>IF($C$5=Dates1!$B$3, DataPack!$E76, IF($C$5=Dates1!$B$4, DataPack!$J76, IF($C$5=Dates1!$B$5, DataPack!$O76, IF($C$5=Dates1!$B$6, DataPack!$T76))))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6">
        <f t="shared" si="0"/>
        <v>12</v>
      </c>
      <c r="J21" s="43">
        <f>IF($C$5=Dates1!$B$3, DataPack!$B77, IF($C$5=Dates1!$B$4, DataPack!$G77, IF($C$5=Dates1!$B$5, DataPack!$L77, IF($C$5=Dates1!$B$6, DataPack!$Q77))))</f>
        <v>4</v>
      </c>
      <c r="K21" s="44"/>
      <c r="L21" s="43">
        <f>IF($C$5=Dates1!$B$3, DataPack!$C77, IF($C$5=Dates1!$B$4, DataPack!$H77, IF($C$5=Dates1!$B$5, DataPack!$M77, IF($C$5=Dates1!$B$6, DataPack!$R77))))</f>
        <v>7</v>
      </c>
      <c r="M21" s="44"/>
      <c r="N21" s="43">
        <f>IF($C$5=Dates1!$B$3, DataPack!$D77, IF($C$5=Dates1!$B$4, DataPack!$I77, IF($C$5=Dates1!$B$5, DataPack!$N77, IF($C$5=Dates1!$B$6, DataPack!$S77))))</f>
        <v>1</v>
      </c>
      <c r="O21" s="44"/>
      <c r="P21" s="43">
        <f>IF($C$5=Dates1!$B$3, DataPack!$E77, IF($C$5=Dates1!$B$4, DataPack!$J77, IF($C$5=Dates1!$B$5, DataPack!$O77, IF($C$5=Dates1!$B$6, DataPack!$T77))))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6">
        <f t="shared" si="0"/>
        <v>12</v>
      </c>
      <c r="J22" s="43">
        <f>IF($C$5=Dates1!$B$3, DataPack!$B78, IF($C$5=Dates1!$B$4, DataPack!$G78, IF($C$5=Dates1!$B$5, DataPack!$L78, IF($C$5=Dates1!$B$6, DataPack!$Q78))))</f>
        <v>0</v>
      </c>
      <c r="K22" s="44"/>
      <c r="L22" s="43">
        <f>IF($C$5=Dates1!$B$3, DataPack!$C78, IF($C$5=Dates1!$B$4, DataPack!$H78, IF($C$5=Dates1!$B$5, DataPack!$M78, IF($C$5=Dates1!$B$6, DataPack!$R78))))</f>
        <v>3</v>
      </c>
      <c r="M22" s="44"/>
      <c r="N22" s="43">
        <f>IF($C$5=Dates1!$B$3, DataPack!$D78, IF($C$5=Dates1!$B$4, DataPack!$I78, IF($C$5=Dates1!$B$5, DataPack!$N78, IF($C$5=Dates1!$B$6, DataPack!$S78))))</f>
        <v>7</v>
      </c>
      <c r="O22" s="44"/>
      <c r="P22" s="43">
        <f>IF($C$5=Dates1!$B$3, DataPack!$E78, IF($C$5=Dates1!$B$4, DataPack!$J78, IF($C$5=Dates1!$B$5, DataPack!$O78, IF($C$5=Dates1!$B$6, DataPack!$T78))))</f>
        <v>2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140">
        <f t="shared" si="0"/>
        <v>14</v>
      </c>
      <c r="J23" s="38">
        <f>IF($C$5=Dates1!$B$3, DataPack!$B79, IF($C$5=Dates1!$B$4, DataPack!$G79, IF($C$5=Dates1!$B$5, DataPack!$L79, IF($C$5=Dates1!$B$6, DataPack!$Q79))))</f>
        <v>0</v>
      </c>
      <c r="K23" s="138"/>
      <c r="L23" s="38">
        <f>IF($C$5=Dates1!$B$3, DataPack!$C79, IF($C$5=Dates1!$B$4, DataPack!$H79, IF($C$5=Dates1!$B$5, DataPack!$M79, IF($C$5=Dates1!$B$6, DataPack!$R79))))</f>
        <v>2</v>
      </c>
      <c r="M23" s="138"/>
      <c r="N23" s="38">
        <f>IF($C$5=Dates1!$B$3, DataPack!$D79, IF($C$5=Dates1!$B$4, DataPack!$I79, IF($C$5=Dates1!$B$5, DataPack!$N79, IF($C$5=Dates1!$B$6, DataPack!$S79))))</f>
        <v>8</v>
      </c>
      <c r="O23" s="138"/>
      <c r="P23" s="38">
        <f>IF($C$5=Dates1!$B$3, DataPack!$E79, IF($C$5=Dates1!$B$4, DataPack!$J79, IF($C$5=Dates1!$B$5, DataPack!$O79, IF($C$5=Dates1!$B$6, DataPack!$T79))))</f>
        <v>4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6">
        <f t="shared" si="0"/>
        <v>12</v>
      </c>
      <c r="J24" s="43">
        <f>IF($C$5=Dates1!$B$3, DataPack!$B80, IF($C$5=Dates1!$B$4, DataPack!$G80, IF($C$5=Dates1!$B$5, DataPack!$L80, IF($C$5=Dates1!$B$6, DataPack!$Q80))))</f>
        <v>0</v>
      </c>
      <c r="K24" s="44"/>
      <c r="L24" s="43">
        <f>IF($C$5=Dates1!$B$3, DataPack!$C80, IF($C$5=Dates1!$B$4, DataPack!$H80, IF($C$5=Dates1!$B$5, DataPack!$M80, IF($C$5=Dates1!$B$6, DataPack!$R80))))</f>
        <v>4</v>
      </c>
      <c r="M24" s="44"/>
      <c r="N24" s="43">
        <f>IF($C$5=Dates1!$B$3, DataPack!$D80, IF($C$5=Dates1!$B$4, DataPack!$I80, IF($C$5=Dates1!$B$5, DataPack!$N80, IF($C$5=Dates1!$B$6, DataPack!$S80))))</f>
        <v>4</v>
      </c>
      <c r="O24" s="44"/>
      <c r="P24" s="43">
        <f>IF($C$5=Dates1!$B$3, DataPack!$E80, IF($C$5=Dates1!$B$4, DataPack!$J80, IF($C$5=Dates1!$B$5, DataPack!$O80, IF($C$5=Dates1!$B$6, DataPack!$T80))))</f>
        <v>4</v>
      </c>
      <c r="Q24" s="44"/>
    </row>
    <row r="25" spans="2:17" ht="24" customHeight="1">
      <c r="B25" s="196" t="s">
        <v>130</v>
      </c>
      <c r="C25" s="196"/>
      <c r="D25" s="196"/>
      <c r="E25" s="196"/>
      <c r="F25" s="196"/>
      <c r="G25" s="196"/>
      <c r="H25" s="45"/>
      <c r="I25" s="46">
        <f t="shared" si="0"/>
        <v>12</v>
      </c>
      <c r="J25" s="43">
        <f>IF($C$5=Dates1!$B$3, DataPack!$B81, IF($C$5=Dates1!$B$4, DataPack!$G81, IF($C$5=Dates1!$B$5, DataPack!$L81, IF($C$5=Dates1!$B$6, DataPack!$Q81))))</f>
        <v>0</v>
      </c>
      <c r="K25" s="44"/>
      <c r="L25" s="43">
        <f>IF($C$5=Dates1!$B$3, DataPack!$C81, IF($C$5=Dates1!$B$4, DataPack!$H81, IF($C$5=Dates1!$B$5, DataPack!$M81, IF($C$5=Dates1!$B$6, DataPack!$R81))))</f>
        <v>2</v>
      </c>
      <c r="M25" s="44"/>
      <c r="N25" s="43">
        <f>IF($C$5=Dates1!$B$3, DataPack!$D81, IF($C$5=Dates1!$B$4, DataPack!$I81, IF($C$5=Dates1!$B$5, DataPack!$N81, IF($C$5=Dates1!$B$6, DataPack!$S81))))</f>
        <v>7</v>
      </c>
      <c r="O25" s="44"/>
      <c r="P25" s="43">
        <f>IF($C$5=Dates1!$B$3, DataPack!$E81, IF($C$5=Dates1!$B$4, DataPack!$J81, IF($C$5=Dates1!$B$5, DataPack!$O81, IF($C$5=Dates1!$B$6, DataPack!$T81))))</f>
        <v>3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6">
        <f t="shared" si="0"/>
        <v>12</v>
      </c>
      <c r="J26" s="43">
        <f>IF($C$5=Dates1!$B$3, DataPack!$B82, IF($C$5=Dates1!$B$4, DataPack!$G82, IF($C$5=Dates1!$B$5, DataPack!$L82, IF($C$5=Dates1!$B$6, DataPack!$Q82))))</f>
        <v>0</v>
      </c>
      <c r="K26" s="44"/>
      <c r="L26" s="43">
        <f>IF($C$5=Dates1!$B$3, DataPack!$C82, IF($C$5=Dates1!$B$4, DataPack!$H82, IF($C$5=Dates1!$B$5, DataPack!$M82, IF($C$5=Dates1!$B$6, DataPack!$R82))))</f>
        <v>8</v>
      </c>
      <c r="M26" s="44"/>
      <c r="N26" s="43">
        <f>IF($C$5=Dates1!$B$3, DataPack!$D82, IF($C$5=Dates1!$B$4, DataPack!$I82, IF($C$5=Dates1!$B$5, DataPack!$N82, IF($C$5=Dates1!$B$6, DataPack!$S82))))</f>
        <v>3</v>
      </c>
      <c r="O26" s="44"/>
      <c r="P26" s="43">
        <f>IF($C$5=Dates1!$B$3, DataPack!$E82, IF($C$5=Dates1!$B$4, DataPack!$J82, IF($C$5=Dates1!$B$5, DataPack!$O82, IF($C$5=Dates1!$B$6, DataPack!$T82))))</f>
        <v>1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6">
        <f t="shared" si="0"/>
        <v>12</v>
      </c>
      <c r="J27" s="43">
        <f>IF($C$5=Dates1!$B$3, DataPack!$B83, IF($C$5=Dates1!$B$4, DataPack!$G83, IF($C$5=Dates1!$B$5, DataPack!$L83, IF($C$5=Dates1!$B$6, DataPack!$Q83))))</f>
        <v>0</v>
      </c>
      <c r="K27" s="44"/>
      <c r="L27" s="43">
        <f>IF($C$5=Dates1!$B$3, DataPack!$C83, IF($C$5=Dates1!$B$4, DataPack!$H83, IF($C$5=Dates1!$B$5, DataPack!$M83, IF($C$5=Dates1!$B$6, DataPack!$R83))))</f>
        <v>3</v>
      </c>
      <c r="M27" s="44"/>
      <c r="N27" s="43">
        <f>IF($C$5=Dates1!$B$3, DataPack!$D83, IF($C$5=Dates1!$B$4, DataPack!$I83, IF($C$5=Dates1!$B$5, DataPack!$N83, IF($C$5=Dates1!$B$6, DataPack!$S83))))</f>
        <v>9</v>
      </c>
      <c r="O27" s="44"/>
      <c r="P27" s="43">
        <f>IF($C$5=Dates1!$B$3, DataPack!$E83, IF($C$5=Dates1!$B$4, DataPack!$J83, IF($C$5=Dates1!$B$5, DataPack!$O83, IF($C$5=Dates1!$B$6, DataPack!$T83))))</f>
        <v>0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6">
        <f t="shared" si="0"/>
        <v>12</v>
      </c>
      <c r="J28" s="43">
        <f>IF($C$5=Dates1!$B$3, DataPack!$B84, IF($C$5=Dates1!$B$4, DataPack!$G84, IF($C$5=Dates1!$B$5, DataPack!$L84, IF($C$5=Dates1!$B$6, DataPack!$Q84))))</f>
        <v>1</v>
      </c>
      <c r="K28" s="44"/>
      <c r="L28" s="43">
        <f>IF($C$5=Dates1!$B$3, DataPack!$C84, IF($C$5=Dates1!$B$4, DataPack!$H84, IF($C$5=Dates1!$B$5, DataPack!$M84, IF($C$5=Dates1!$B$6, DataPack!$R84))))</f>
        <v>5</v>
      </c>
      <c r="M28" s="44"/>
      <c r="N28" s="43">
        <f>IF($C$5=Dates1!$B$3, DataPack!$D84, IF($C$5=Dates1!$B$4, DataPack!$I84, IF($C$5=Dates1!$B$5, DataPack!$N84, IF($C$5=Dates1!$B$6, DataPack!$S84))))</f>
        <v>6</v>
      </c>
      <c r="O28" s="44"/>
      <c r="P28" s="43">
        <f>IF($C$5=Dates1!$B$3, DataPack!$E84, IF($C$5=Dates1!$B$4, DataPack!$J84, IF($C$5=Dates1!$B$5, DataPack!$O84, IF($C$5=Dates1!$B$6, DataPack!$T84))))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3">
        <f t="shared" si="0"/>
        <v>12</v>
      </c>
      <c r="J29" s="43">
        <f>IF($C$5=Dates1!$B$3, DataPack!$B85, IF($C$5=Dates1!$B$4, DataPack!$G85, IF($C$5=Dates1!$B$5, DataPack!$L85, IF($C$5=Dates1!$B$6, DataPack!$Q85))))</f>
        <v>0</v>
      </c>
      <c r="K29" s="44"/>
      <c r="L29" s="43">
        <f>IF($C$5=Dates1!$B$3, DataPack!$C85, IF($C$5=Dates1!$B$4, DataPack!$H85, IF($C$5=Dates1!$B$5, DataPack!$M85, IF($C$5=Dates1!$B$6, DataPack!$R85))))</f>
        <v>2</v>
      </c>
      <c r="M29" s="44"/>
      <c r="N29" s="43">
        <f>IF($C$5=Dates1!$B$3, DataPack!$D85, IF($C$5=Dates1!$B$4, DataPack!$I85, IF($C$5=Dates1!$B$5, DataPack!$N85, IF($C$5=Dates1!$B$6, DataPack!$S85))))</f>
        <v>6</v>
      </c>
      <c r="O29" s="44"/>
      <c r="P29" s="43">
        <f>IF($C$5=Dates1!$B$3, DataPack!$E85, IF($C$5=Dates1!$B$4, DataPack!$J85, IF($C$5=Dates1!$B$5, DataPack!$O85, IF($C$5=Dates1!$B$6, DataPack!$T85))))</f>
        <v>4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12</v>
      </c>
      <c r="J30" s="47">
        <f>IF($C$5=Dates1!$B$3, DataPack!$B86, IF($C$5=Dates1!$B$4, DataPack!$G86, IF($C$5=Dates1!$B$5, DataPack!$L86, IF($C$5=Dates1!$B$6, DataPack!$Q86))))</f>
        <v>0</v>
      </c>
      <c r="K30" s="48"/>
      <c r="L30" s="47">
        <f>IF($C$5=Dates1!$B$3, DataPack!$C86, IF($C$5=Dates1!$B$4, DataPack!$H86, IF($C$5=Dates1!$B$5, DataPack!$M86, IF($C$5=Dates1!$B$6, DataPack!$R86))))</f>
        <v>3</v>
      </c>
      <c r="M30" s="48"/>
      <c r="N30" s="47">
        <f>IF($C$5=Dates1!$B$3, DataPack!$D86, IF($C$5=Dates1!$B$4, DataPack!$I86, IF($C$5=Dates1!$B$5, DataPack!$N86, IF($C$5=Dates1!$B$6, DataPack!$S86))))</f>
        <v>7</v>
      </c>
      <c r="O30" s="48"/>
      <c r="P30" s="47">
        <f>IF($C$5=Dates1!$B$3, DataPack!$E86, IF($C$5=Dates1!$B$4, DataPack!$J86, IF($C$5=Dates1!$B$5, DataPack!$O86, IF($C$5=Dates1!$B$6, DataPack!$T86))))</f>
        <v>2</v>
      </c>
      <c r="Q30" s="48"/>
    </row>
    <row r="31" spans="2:17" ht="15" customHeight="1">
      <c r="M31" s="177" t="s">
        <v>92</v>
      </c>
      <c r="N31" s="177"/>
      <c r="O31" s="177"/>
      <c r="P31" s="177"/>
      <c r="Q31" s="199"/>
    </row>
    <row r="32" spans="2:17">
      <c r="B32" s="33" t="s">
        <v>138</v>
      </c>
    </row>
    <row r="33" spans="2:2">
      <c r="B33" s="33" t="s">
        <v>250</v>
      </c>
    </row>
    <row r="34" spans="2:2">
      <c r="B34" s="33" t="s">
        <v>136</v>
      </c>
    </row>
    <row r="35" spans="2:2">
      <c r="B35" s="33"/>
    </row>
    <row r="36" spans="2:2">
      <c r="B36" s="67"/>
    </row>
  </sheetData>
  <sheetProtection sheet="1"/>
  <mergeCells count="30">
    <mergeCell ref="M31:Q31"/>
    <mergeCell ref="J5:K5"/>
    <mergeCell ref="L5:M5"/>
    <mergeCell ref="N5:O5"/>
    <mergeCell ref="P5:Q5"/>
    <mergeCell ref="B28:G28"/>
    <mergeCell ref="B27:G27"/>
    <mergeCell ref="B24:G24"/>
    <mergeCell ref="B26:G26"/>
    <mergeCell ref="B25:G25"/>
    <mergeCell ref="I5:I6"/>
    <mergeCell ref="B30:G30"/>
    <mergeCell ref="B29:G29"/>
    <mergeCell ref="B16:G16"/>
    <mergeCell ref="B21:G21"/>
    <mergeCell ref="B20:G20"/>
    <mergeCell ref="B19:G19"/>
    <mergeCell ref="B18:G18"/>
    <mergeCell ref="B23:G23"/>
    <mergeCell ref="B22:G22"/>
    <mergeCell ref="C5:G5"/>
    <mergeCell ref="B9:G9"/>
    <mergeCell ref="B10:G10"/>
    <mergeCell ref="B11:G11"/>
    <mergeCell ref="B8:G8"/>
    <mergeCell ref="B17:G17"/>
    <mergeCell ref="B12:G12"/>
    <mergeCell ref="B13:G13"/>
    <mergeCell ref="B14:G14"/>
    <mergeCell ref="B15:G15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 enableFormatConditionsCalculation="0">
    <tabColor indexed="42"/>
    <pageSetUpPr fitToPage="1"/>
  </sheetPr>
  <dimension ref="B2:Q36"/>
  <sheetViews>
    <sheetView showGridLines="0" showRowColHeaders="0" zoomScaleNormal="100" workbookViewId="0">
      <selection activeCell="C5" sqref="C5:G5"/>
    </sheetView>
  </sheetViews>
  <sheetFormatPr defaultRowHeight="12.75"/>
  <cols>
    <col min="1" max="1" width="3.7109375" style="18" customWidth="1"/>
    <col min="2" max="2" width="16" style="18" customWidth="1"/>
    <col min="3" max="3" width="1.5703125" style="26" customWidth="1"/>
    <col min="4" max="4" width="10" style="18" customWidth="1"/>
    <col min="5" max="5" width="10.28515625" style="18" customWidth="1"/>
    <col min="6" max="6" width="12" style="18" customWidth="1"/>
    <col min="7" max="7" width="13.28515625" style="18" customWidth="1"/>
    <col min="8" max="8" width="1.5703125" style="26" customWidth="1"/>
    <col min="9" max="9" width="11.5703125" style="18" customWidth="1"/>
    <col min="10" max="15" width="7.5703125" style="18" customWidth="1"/>
    <col min="16" max="16" width="7.5703125" style="50" customWidth="1"/>
    <col min="17" max="17" width="7.5703125" style="41" customWidth="1"/>
    <col min="18" max="16384" width="9.140625" style="18"/>
  </cols>
  <sheetData>
    <row r="2" spans="2:17" ht="14.25" customHeight="1">
      <c r="B2" s="100" t="str">
        <f>"Table 2c: Inspection outcomes of sixth form colleges inspected " &amp; IF('Table 2c'!C5=Dates1!$B$3, "between " &amp; Dates1!$B$3, IF('Table 2c'!C5 = Dates1!B4, "in " &amp; Dates1!B4, IF('Table 2c'!C5=Dates1!B5, "in " &amp; Dates1!B5, IF('Table 2c'!C5=Dates1!B6, "in " &amp; Dates1!B6, IF('Table 2c'!C5=Dates1!B7, "in " &amp; Dates1!B7)))))  &amp; " (provisional)"</f>
        <v>Table 2c: Inspection outcomes of sixth form colleges inspected between 1 January 2012 and 31 March 2012 (provisional)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4.2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2:17" ht="15" customHeight="1">
      <c r="B5" s="29" t="s">
        <v>68</v>
      </c>
      <c r="C5" s="189" t="s">
        <v>180</v>
      </c>
      <c r="D5" s="190"/>
      <c r="E5" s="190"/>
      <c r="F5" s="190"/>
      <c r="G5" s="191"/>
      <c r="I5" s="192" t="s">
        <v>117</v>
      </c>
      <c r="J5" s="187" t="s">
        <v>3</v>
      </c>
      <c r="K5" s="187"/>
      <c r="L5" s="187" t="s">
        <v>4</v>
      </c>
      <c r="M5" s="187"/>
      <c r="N5" s="187" t="s">
        <v>5</v>
      </c>
      <c r="O5" s="187"/>
      <c r="P5" s="187" t="s">
        <v>6</v>
      </c>
      <c r="Q5" s="187"/>
    </row>
    <row r="6" spans="2:17" ht="14.25" customHeight="1">
      <c r="B6" s="31"/>
      <c r="C6" s="31"/>
      <c r="D6" s="31"/>
      <c r="E6" s="31"/>
      <c r="F6" s="31"/>
      <c r="G6" s="31"/>
      <c r="H6" s="31"/>
      <c r="I6" s="193" t="s">
        <v>85</v>
      </c>
      <c r="J6" s="38" t="s">
        <v>85</v>
      </c>
      <c r="K6" s="38"/>
      <c r="L6" s="38" t="s">
        <v>85</v>
      </c>
      <c r="M6" s="38"/>
      <c r="N6" s="38" t="s">
        <v>85</v>
      </c>
      <c r="O6" s="38"/>
      <c r="P6" s="24" t="s">
        <v>85</v>
      </c>
      <c r="Q6" s="51"/>
    </row>
    <row r="7" spans="2:17" ht="4.5" customHeight="1">
      <c r="B7" s="26"/>
      <c r="D7" s="26"/>
      <c r="E7" s="26"/>
      <c r="F7" s="26"/>
      <c r="G7" s="26"/>
      <c r="I7" s="41"/>
      <c r="J7" s="40"/>
      <c r="K7" s="40"/>
      <c r="L7" s="40"/>
      <c r="M7" s="40"/>
      <c r="N7" s="40"/>
      <c r="O7" s="40"/>
      <c r="P7" s="26"/>
      <c r="Q7" s="50"/>
    </row>
    <row r="8" spans="2:17" ht="24" customHeight="1">
      <c r="B8" s="188" t="s">
        <v>2</v>
      </c>
      <c r="C8" s="188"/>
      <c r="D8" s="188"/>
      <c r="E8" s="188"/>
      <c r="F8" s="188"/>
      <c r="G8" s="188"/>
      <c r="H8" s="96"/>
      <c r="I8" s="140">
        <f t="shared" ref="I8:I30" si="0">J8+L8+N8+P8</f>
        <v>1</v>
      </c>
      <c r="J8" s="38">
        <f>IF($C$5=Dates1!$B$3, DataPack!$B90, IF($C$5=Dates1!$B$4, DataPack!$G90, IF($C$5=Dates1!$B$5, DataPack!$L90, IF($C$5=Dates1!$B$6, DataPack!$Q90))))</f>
        <v>0</v>
      </c>
      <c r="K8" s="138"/>
      <c r="L8" s="38">
        <f>IF($C$5=Dates1!$B$3, DataPack!$C90, IF($C$5=Dates1!$B$4, DataPack!$H90, IF($C$5=Dates1!$B$5, DataPack!$M90, IF($C$5=Dates1!$B$6, DataPack!$R90))))</f>
        <v>1</v>
      </c>
      <c r="M8" s="138"/>
      <c r="N8" s="38">
        <f>IF($C$5=Dates1!$B$3, DataPack!$D90, IF($C$5=Dates1!$B$4, DataPack!$I90, IF($C$5=Dates1!$B$5, DataPack!$N90, IF($C$5=Dates1!$B$6, DataPack!$S90))))</f>
        <v>0</v>
      </c>
      <c r="O8" s="138"/>
      <c r="P8" s="38">
        <f>IF($C$5=Dates1!$B$3, DataPack!$E90, IF($C$5=Dates1!$B$4, DataPack!$J90, IF($C$5=Dates1!$B$5, DataPack!$O90, IF($C$5=Dates1!$B$6, DataPack!$T90))))</f>
        <v>0</v>
      </c>
      <c r="Q8" s="138"/>
    </row>
    <row r="9" spans="2:17" s="46" customFormat="1" ht="24" customHeight="1">
      <c r="B9" s="188" t="s">
        <v>150</v>
      </c>
      <c r="C9" s="188"/>
      <c r="D9" s="188"/>
      <c r="E9" s="188"/>
      <c r="F9" s="188"/>
      <c r="G9" s="188"/>
      <c r="H9" s="45"/>
      <c r="I9" s="140">
        <f t="shared" si="0"/>
        <v>1</v>
      </c>
      <c r="J9" s="38">
        <f>IF($C$5=Dates1!$B$3, DataPack!$B91, IF($C$5=Dates1!$B$4, DataPack!$G91, IF($C$5=Dates1!$B$5, DataPack!$L91, IF($C$5=Dates1!$B$6, DataPack!$Q91))))</f>
        <v>0</v>
      </c>
      <c r="K9" s="138"/>
      <c r="L9" s="38">
        <f>IF($C$5=Dates1!$B$3, DataPack!$C91, IF($C$5=Dates1!$B$4, DataPack!$H91, IF($C$5=Dates1!$B$5, DataPack!$M91, IF($C$5=Dates1!$B$6, DataPack!$R91))))</f>
        <v>1</v>
      </c>
      <c r="M9" s="138"/>
      <c r="N9" s="38">
        <f>IF($C$5=Dates1!$B$3, DataPack!$D91, IF($C$5=Dates1!$B$4, DataPack!$I91, IF($C$5=Dates1!$B$5, DataPack!$N91, IF($C$5=Dates1!$B$6, DataPack!$S91))))</f>
        <v>0</v>
      </c>
      <c r="O9" s="138"/>
      <c r="P9" s="38">
        <f>IF($C$5=Dates1!$B$3, DataPack!$E91, IF($C$5=Dates1!$B$4, DataPack!$J91, IF($C$5=Dates1!$B$5, DataPack!$O91, IF($C$5=Dates1!$B$6, DataPack!$T91))))</f>
        <v>0</v>
      </c>
      <c r="Q9" s="138"/>
    </row>
    <row r="10" spans="2:17" ht="24" customHeight="1">
      <c r="B10" s="188" t="s">
        <v>37</v>
      </c>
      <c r="C10" s="188"/>
      <c r="D10" s="188"/>
      <c r="E10" s="188"/>
      <c r="F10" s="188"/>
      <c r="G10" s="188"/>
      <c r="H10" s="45"/>
      <c r="I10" s="140">
        <f t="shared" si="0"/>
        <v>1</v>
      </c>
      <c r="J10" s="38">
        <f>IF($C$5=Dates1!$B$3, DataPack!$B92, IF($C$5=Dates1!$B$4, DataPack!$G92, IF($C$5=Dates1!$B$5, DataPack!$L92, IF($C$5=Dates1!$B$6, DataPack!$Q92))))</f>
        <v>0</v>
      </c>
      <c r="K10" s="138"/>
      <c r="L10" s="38">
        <f>IF($C$5=Dates1!$B$3, DataPack!$C92, IF($C$5=Dates1!$B$4, DataPack!$H92, IF($C$5=Dates1!$B$5, DataPack!$M92, IF($C$5=Dates1!$B$6, DataPack!$R92))))</f>
        <v>1</v>
      </c>
      <c r="M10" s="138"/>
      <c r="N10" s="38">
        <f>IF($C$5=Dates1!$B$3, DataPack!$D92, IF($C$5=Dates1!$B$4, DataPack!$I92, IF($C$5=Dates1!$B$5, DataPack!$N92, IF($C$5=Dates1!$B$6, DataPack!$S92))))</f>
        <v>0</v>
      </c>
      <c r="O10" s="138"/>
      <c r="P10" s="38">
        <f>IF($C$5=Dates1!$B$3, DataPack!$E92, IF($C$5=Dates1!$B$4, DataPack!$J92, IF($C$5=Dates1!$B$5, DataPack!$O92, IF($C$5=Dates1!$B$6, DataPack!$T92))))</f>
        <v>0</v>
      </c>
      <c r="Q10" s="138"/>
    </row>
    <row r="11" spans="2:17" ht="24" customHeight="1">
      <c r="B11" s="194" t="s">
        <v>118</v>
      </c>
      <c r="C11" s="194"/>
      <c r="D11" s="194"/>
      <c r="E11" s="194"/>
      <c r="F11" s="194"/>
      <c r="G11" s="194"/>
      <c r="H11" s="45"/>
      <c r="I11" s="46">
        <f t="shared" si="0"/>
        <v>1</v>
      </c>
      <c r="J11" s="43">
        <f>IF($C$5=Dates1!$B$3, DataPack!$B93, IF($C$5=Dates1!$B$4, DataPack!$G93, IF($C$5=Dates1!$B$5, DataPack!$L93, IF($C$5=Dates1!$B$6, DataPack!$Q93))))</f>
        <v>0</v>
      </c>
      <c r="K11" s="44"/>
      <c r="L11" s="43">
        <f>IF($C$5=Dates1!$B$3, DataPack!$C93, IF($C$5=Dates1!$B$4, DataPack!$H93, IF($C$5=Dates1!$B$5, DataPack!$M93, IF($C$5=Dates1!$B$6, DataPack!$R93))))</f>
        <v>1</v>
      </c>
      <c r="M11" s="44"/>
      <c r="N11" s="43">
        <f>IF($C$5=Dates1!$B$3, DataPack!$D93, IF($C$5=Dates1!$B$4, DataPack!$I93, IF($C$5=Dates1!$B$5, DataPack!$N93, IF($C$5=Dates1!$B$6, DataPack!$S93))))</f>
        <v>0</v>
      </c>
      <c r="O11" s="44"/>
      <c r="P11" s="43">
        <f>IF($C$5=Dates1!$B$3, DataPack!$E93, IF($C$5=Dates1!$B$4, DataPack!$J93, IF($C$5=Dates1!$B$5, DataPack!$O93, IF($C$5=Dates1!$B$6, DataPack!$T93))))</f>
        <v>0</v>
      </c>
      <c r="Q11" s="44"/>
    </row>
    <row r="12" spans="2:17" ht="24" customHeight="1">
      <c r="B12" s="194" t="s">
        <v>119</v>
      </c>
      <c r="C12" s="194"/>
      <c r="D12" s="194"/>
      <c r="E12" s="194"/>
      <c r="F12" s="194"/>
      <c r="G12" s="194"/>
      <c r="H12" s="45"/>
      <c r="I12" s="46">
        <f t="shared" si="0"/>
        <v>1</v>
      </c>
      <c r="J12" s="43">
        <f>IF($C$5=Dates1!$B$3, DataPack!$B94, IF($C$5=Dates1!$B$4, DataPack!$G94, IF($C$5=Dates1!$B$5, DataPack!$L94, IF($C$5=Dates1!$B$6, DataPack!$Q94))))</f>
        <v>0</v>
      </c>
      <c r="K12" s="44"/>
      <c r="L12" s="43">
        <f>IF($C$5=Dates1!$B$3, DataPack!$C94, IF($C$5=Dates1!$B$4, DataPack!$H94, IF($C$5=Dates1!$B$5, DataPack!$M94, IF($C$5=Dates1!$B$6, DataPack!$R94))))</f>
        <v>1</v>
      </c>
      <c r="M12" s="44"/>
      <c r="N12" s="43">
        <f>IF($C$5=Dates1!$B$3, DataPack!$D94, IF($C$5=Dates1!$B$4, DataPack!$I94, IF($C$5=Dates1!$B$5, DataPack!$N94, IF($C$5=Dates1!$B$6, DataPack!$S94))))</f>
        <v>0</v>
      </c>
      <c r="O12" s="44"/>
      <c r="P12" s="43">
        <f>IF($C$5=Dates1!$B$3, DataPack!$E94, IF($C$5=Dates1!$B$4, DataPack!$J94, IF($C$5=Dates1!$B$5, DataPack!$O94, IF($C$5=Dates1!$B$6, DataPack!$T94))))</f>
        <v>0</v>
      </c>
      <c r="Q12" s="44"/>
    </row>
    <row r="13" spans="2:17" ht="24" customHeight="1">
      <c r="B13" s="194" t="s">
        <v>120</v>
      </c>
      <c r="C13" s="194"/>
      <c r="D13" s="194"/>
      <c r="E13" s="194"/>
      <c r="F13" s="194"/>
      <c r="G13" s="194"/>
      <c r="H13" s="45"/>
      <c r="I13" s="46">
        <f t="shared" si="0"/>
        <v>1</v>
      </c>
      <c r="J13" s="43">
        <f>IF($C$5=Dates1!$B$3, DataPack!$B95, IF($C$5=Dates1!$B$4, DataPack!$G95, IF($C$5=Dates1!$B$5, DataPack!$L95, IF($C$5=Dates1!$B$6, DataPack!$Q95))))</f>
        <v>0</v>
      </c>
      <c r="K13" s="44"/>
      <c r="L13" s="43">
        <f>IF($C$5=Dates1!$B$3, DataPack!$C95, IF($C$5=Dates1!$B$4, DataPack!$H95, IF($C$5=Dates1!$B$5, DataPack!$M95, IF($C$5=Dates1!$B$6, DataPack!$R95))))</f>
        <v>1</v>
      </c>
      <c r="M13" s="44"/>
      <c r="N13" s="43">
        <f>IF($C$5=Dates1!$B$3, DataPack!$D95, IF($C$5=Dates1!$B$4, DataPack!$I95, IF($C$5=Dates1!$B$5, DataPack!$N95, IF($C$5=Dates1!$B$6, DataPack!$S95))))</f>
        <v>0</v>
      </c>
      <c r="O13" s="44"/>
      <c r="P13" s="43">
        <f>IF($C$5=Dates1!$B$3, DataPack!$E95, IF($C$5=Dates1!$B$4, DataPack!$J95, IF($C$5=Dates1!$B$5, DataPack!$O95, IF($C$5=Dates1!$B$6, DataPack!$T95))))</f>
        <v>0</v>
      </c>
      <c r="Q13" s="44"/>
    </row>
    <row r="14" spans="2:17" ht="24" customHeight="1">
      <c r="B14" s="195" t="s">
        <v>121</v>
      </c>
      <c r="C14" s="195"/>
      <c r="D14" s="195"/>
      <c r="E14" s="195"/>
      <c r="F14" s="195"/>
      <c r="G14" s="195"/>
      <c r="H14" s="45"/>
      <c r="I14" s="46">
        <f t="shared" si="0"/>
        <v>1</v>
      </c>
      <c r="J14" s="43">
        <f>IF($C$5=Dates1!$B$3, DataPack!$B96, IF($C$5=Dates1!$B$4, DataPack!$G96, IF($C$5=Dates1!$B$5, DataPack!$L96, IF($C$5=Dates1!$B$6, DataPack!$Q96))))</f>
        <v>1</v>
      </c>
      <c r="K14" s="44"/>
      <c r="L14" s="43">
        <f>IF($C$5=Dates1!$B$3, DataPack!$C96, IF($C$5=Dates1!$B$4, DataPack!$H96, IF($C$5=Dates1!$B$5, DataPack!$M96, IF($C$5=Dates1!$B$6, DataPack!$R96))))</f>
        <v>0</v>
      </c>
      <c r="M14" s="44"/>
      <c r="N14" s="43">
        <f>IF($C$5=Dates1!$B$3, DataPack!$D96, IF($C$5=Dates1!$B$4, DataPack!$I96, IF($C$5=Dates1!$B$5, DataPack!$N96, IF($C$5=Dates1!$B$6, DataPack!$S96))))</f>
        <v>0</v>
      </c>
      <c r="O14" s="44"/>
      <c r="P14" s="43">
        <f>IF($C$5=Dates1!$B$3, DataPack!$E96, IF($C$5=Dates1!$B$4, DataPack!$J96, IF($C$5=Dates1!$B$5, DataPack!$O96, IF($C$5=Dates1!$B$6, DataPack!$T96))))</f>
        <v>0</v>
      </c>
      <c r="Q14" s="44"/>
    </row>
    <row r="15" spans="2:17" ht="24" customHeight="1">
      <c r="B15" s="195" t="s">
        <v>122</v>
      </c>
      <c r="C15" s="195"/>
      <c r="D15" s="195"/>
      <c r="E15" s="195"/>
      <c r="F15" s="195"/>
      <c r="G15" s="195"/>
      <c r="H15" s="45"/>
      <c r="I15" s="46">
        <f t="shared" si="0"/>
        <v>1</v>
      </c>
      <c r="J15" s="43">
        <f>IF($C$5=Dates1!$B$3, DataPack!$B97, IF($C$5=Dates1!$B$4, DataPack!$G97, IF($C$5=Dates1!$B$5, DataPack!$L97, IF($C$5=Dates1!$B$6, DataPack!$Q97))))</f>
        <v>1</v>
      </c>
      <c r="K15" s="44"/>
      <c r="L15" s="43">
        <f>IF($C$5=Dates1!$B$3, DataPack!$C97, IF($C$5=Dates1!$B$4, DataPack!$H97, IF($C$5=Dates1!$B$5, DataPack!$M97, IF($C$5=Dates1!$B$6, DataPack!$R97))))</f>
        <v>0</v>
      </c>
      <c r="M15" s="44"/>
      <c r="N15" s="43">
        <f>IF($C$5=Dates1!$B$3, DataPack!$D97, IF($C$5=Dates1!$B$4, DataPack!$I97, IF($C$5=Dates1!$B$5, DataPack!$N97, IF($C$5=Dates1!$B$6, DataPack!$S97))))</f>
        <v>0</v>
      </c>
      <c r="O15" s="44"/>
      <c r="P15" s="43">
        <f>IF($C$5=Dates1!$B$3, DataPack!$E97, IF($C$5=Dates1!$B$4, DataPack!$J97, IF($C$5=Dates1!$B$5, DataPack!$O97, IF($C$5=Dates1!$B$6, DataPack!$T97))))</f>
        <v>0</v>
      </c>
      <c r="Q15" s="44"/>
    </row>
    <row r="16" spans="2:17" ht="24" customHeight="1">
      <c r="B16" s="196" t="s">
        <v>203</v>
      </c>
      <c r="C16" s="196"/>
      <c r="D16" s="196"/>
      <c r="E16" s="196"/>
      <c r="F16" s="196"/>
      <c r="G16" s="196"/>
      <c r="H16" s="45"/>
      <c r="I16" s="46">
        <f t="shared" si="0"/>
        <v>1</v>
      </c>
      <c r="J16" s="43">
        <f>IF($C$5=Dates1!$B$3, DataPack!$B98, IF($C$5=Dates1!$B$4, DataPack!$G98, IF($C$5=Dates1!$B$5, DataPack!$L98, IF($C$5=Dates1!$B$6, DataPack!$Q98))))</f>
        <v>1</v>
      </c>
      <c r="K16" s="44"/>
      <c r="L16" s="43">
        <f>IF($C$5=Dates1!$B$3, DataPack!$C98, IF($C$5=Dates1!$B$4, DataPack!$H98, IF($C$5=Dates1!$B$5, DataPack!$M98, IF($C$5=Dates1!$B$6, DataPack!$R98))))</f>
        <v>0</v>
      </c>
      <c r="M16" s="44"/>
      <c r="N16" s="43">
        <f>IF($C$5=Dates1!$B$3, DataPack!$D98, IF($C$5=Dates1!$B$4, DataPack!$I98, IF($C$5=Dates1!$B$5, DataPack!$N98, IF($C$5=Dates1!$B$6, DataPack!$S98))))</f>
        <v>0</v>
      </c>
      <c r="O16" s="44"/>
      <c r="P16" s="43">
        <f>IF($C$5=Dates1!$B$3, DataPack!$E98, IF($C$5=Dates1!$B$4, DataPack!$J98, IF($C$5=Dates1!$B$5, DataPack!$O98, IF($C$5=Dates1!$B$6, DataPack!$T98))))</f>
        <v>0</v>
      </c>
      <c r="Q16" s="44"/>
    </row>
    <row r="17" spans="2:17" ht="24" customHeight="1">
      <c r="B17" s="196" t="s">
        <v>204</v>
      </c>
      <c r="C17" s="196"/>
      <c r="D17" s="196"/>
      <c r="E17" s="196"/>
      <c r="F17" s="196"/>
      <c r="G17" s="196"/>
      <c r="H17" s="45"/>
      <c r="I17" s="46">
        <f t="shared" si="0"/>
        <v>1</v>
      </c>
      <c r="J17" s="43">
        <f>IF($C$5=Dates1!$B$3, DataPack!$B99, IF($C$5=Dates1!$B$4, DataPack!$G99, IF($C$5=Dates1!$B$5, DataPack!$L99, IF($C$5=Dates1!$B$6, DataPack!$Q99))))</f>
        <v>1</v>
      </c>
      <c r="K17" s="44"/>
      <c r="L17" s="43">
        <f>IF($C$5=Dates1!$B$3, DataPack!$C99, IF($C$5=Dates1!$B$4, DataPack!$H99, IF($C$5=Dates1!$B$5, DataPack!$M99, IF($C$5=Dates1!$B$6, DataPack!$R99))))</f>
        <v>0</v>
      </c>
      <c r="M17" s="44"/>
      <c r="N17" s="43">
        <f>IF($C$5=Dates1!$B$3, DataPack!$D99, IF($C$5=Dates1!$B$4, DataPack!$I99, IF($C$5=Dates1!$B$5, DataPack!$N99, IF($C$5=Dates1!$B$6, DataPack!$S99))))</f>
        <v>0</v>
      </c>
      <c r="O17" s="44"/>
      <c r="P17" s="43">
        <f>IF($C$5=Dates1!$B$3, DataPack!$E99, IF($C$5=Dates1!$B$4, DataPack!$J99, IF($C$5=Dates1!$B$5, DataPack!$O99, IF($C$5=Dates1!$B$6, DataPack!$T99))))</f>
        <v>0</v>
      </c>
      <c r="Q17" s="44"/>
    </row>
    <row r="18" spans="2:17" ht="24" customHeight="1">
      <c r="B18" s="197" t="s">
        <v>45</v>
      </c>
      <c r="C18" s="197"/>
      <c r="D18" s="197"/>
      <c r="E18" s="197"/>
      <c r="F18" s="197"/>
      <c r="G18" s="197"/>
      <c r="H18" s="45"/>
      <c r="I18" s="140">
        <f t="shared" si="0"/>
        <v>1</v>
      </c>
      <c r="J18" s="38">
        <f>IF($C$5=Dates1!$B$3, DataPack!$B100, IF($C$5=Dates1!$B$4, DataPack!$G100, IF($C$5=Dates1!$B$5, DataPack!$L100, IF($C$5=Dates1!$B$6, DataPack!$Q100))))</f>
        <v>1</v>
      </c>
      <c r="K18" s="138"/>
      <c r="L18" s="38">
        <f>IF($C$5=Dates1!$B$3, DataPack!$C100, IF($C$5=Dates1!$B$4, DataPack!$H100, IF($C$5=Dates1!$B$5, DataPack!$M100, IF($C$5=Dates1!$B$6, DataPack!$R100))))</f>
        <v>0</v>
      </c>
      <c r="M18" s="138"/>
      <c r="N18" s="38">
        <f>IF($C$5=Dates1!$B$3, DataPack!$D100, IF($C$5=Dates1!$B$4, DataPack!$I100, IF($C$5=Dates1!$B$5, DataPack!$N100, IF($C$5=Dates1!$B$6, DataPack!$S100))))</f>
        <v>0</v>
      </c>
      <c r="O18" s="138"/>
      <c r="P18" s="38">
        <f>IF($C$5=Dates1!$B$3, DataPack!$E100, IF($C$5=Dates1!$B$4, DataPack!$J100, IF($C$5=Dates1!$B$5, DataPack!$O100, IF($C$5=Dates1!$B$6, DataPack!$T100))))</f>
        <v>0</v>
      </c>
      <c r="Q18" s="138"/>
    </row>
    <row r="19" spans="2:17" ht="24" customHeight="1">
      <c r="B19" s="195" t="s">
        <v>125</v>
      </c>
      <c r="C19" s="195"/>
      <c r="D19" s="195"/>
      <c r="E19" s="195"/>
      <c r="F19" s="195"/>
      <c r="G19" s="195"/>
      <c r="H19" s="14"/>
      <c r="I19" s="46">
        <f t="shared" si="0"/>
        <v>1</v>
      </c>
      <c r="J19" s="43">
        <f>IF($C$5=Dates1!$B$3, DataPack!$B101, IF($C$5=Dates1!$B$4, DataPack!$G101, IF($C$5=Dates1!$B$5, DataPack!$L101, IF($C$5=Dates1!$B$6, DataPack!$Q101))))</f>
        <v>0</v>
      </c>
      <c r="K19" s="44"/>
      <c r="L19" s="43">
        <f>IF($C$5=Dates1!$B$3, DataPack!$C101, IF($C$5=Dates1!$B$4, DataPack!$H101, IF($C$5=Dates1!$B$5, DataPack!$M101, IF($C$5=Dates1!$B$6, DataPack!$R101))))</f>
        <v>1</v>
      </c>
      <c r="M19" s="44"/>
      <c r="N19" s="43">
        <f>IF($C$5=Dates1!$B$3, DataPack!$D101, IF($C$5=Dates1!$B$4, DataPack!$I101, IF($C$5=Dates1!$B$5, DataPack!$N101, IF($C$5=Dates1!$B$6, DataPack!$S101))))</f>
        <v>0</v>
      </c>
      <c r="O19" s="44"/>
      <c r="P19" s="43">
        <f>IF($C$5=Dates1!$B$3, DataPack!$E101, IF($C$5=Dates1!$B$4, DataPack!$J101, IF($C$5=Dates1!$B$5, DataPack!$O101, IF($C$5=Dates1!$B$6, DataPack!$T101))))</f>
        <v>0</v>
      </c>
      <c r="Q19" s="44"/>
    </row>
    <row r="20" spans="2:17" ht="24" customHeight="1">
      <c r="B20" s="195" t="s">
        <v>126</v>
      </c>
      <c r="C20" s="195"/>
      <c r="D20" s="195"/>
      <c r="E20" s="195"/>
      <c r="F20" s="195"/>
      <c r="G20" s="195"/>
      <c r="H20" s="14"/>
      <c r="I20" s="46">
        <f t="shared" si="0"/>
        <v>1</v>
      </c>
      <c r="J20" s="43">
        <f>IF($C$5=Dates1!$B$3, DataPack!$B102, IF($C$5=Dates1!$B$4, DataPack!$G102, IF($C$5=Dates1!$B$5, DataPack!$L102, IF($C$5=Dates1!$B$6, DataPack!$Q102))))</f>
        <v>1</v>
      </c>
      <c r="K20" s="44"/>
      <c r="L20" s="43">
        <f>IF($C$5=Dates1!$B$3, DataPack!$C102, IF($C$5=Dates1!$B$4, DataPack!$H102, IF($C$5=Dates1!$B$5, DataPack!$M102, IF($C$5=Dates1!$B$6, DataPack!$R102))))</f>
        <v>0</v>
      </c>
      <c r="M20" s="44"/>
      <c r="N20" s="43">
        <f>IF($C$5=Dates1!$B$3, DataPack!$D102, IF($C$5=Dates1!$B$4, DataPack!$I102, IF($C$5=Dates1!$B$5, DataPack!$N102, IF($C$5=Dates1!$B$6, DataPack!$S102))))</f>
        <v>0</v>
      </c>
      <c r="O20" s="44"/>
      <c r="P20" s="43">
        <f>IF($C$5=Dates1!$B$3, DataPack!$E102, IF($C$5=Dates1!$B$4, DataPack!$J102, IF($C$5=Dates1!$B$5, DataPack!$O102, IF($C$5=Dates1!$B$6, DataPack!$T102))))</f>
        <v>0</v>
      </c>
      <c r="Q20" s="44"/>
    </row>
    <row r="21" spans="2:17" ht="24" customHeight="1">
      <c r="B21" s="195" t="s">
        <v>127</v>
      </c>
      <c r="C21" s="195"/>
      <c r="D21" s="195"/>
      <c r="E21" s="195"/>
      <c r="F21" s="195"/>
      <c r="G21" s="195"/>
      <c r="H21" s="45"/>
      <c r="I21" s="46">
        <f t="shared" si="0"/>
        <v>1</v>
      </c>
      <c r="J21" s="43">
        <f>IF($C$5=Dates1!$B$3, DataPack!$B103, IF($C$5=Dates1!$B$4, DataPack!$G103, IF($C$5=Dates1!$B$5, DataPack!$L103, IF($C$5=Dates1!$B$6, DataPack!$Q103))))</f>
        <v>1</v>
      </c>
      <c r="K21" s="44"/>
      <c r="L21" s="43">
        <f>IF($C$5=Dates1!$B$3, DataPack!$C103, IF($C$5=Dates1!$B$4, DataPack!$H103, IF($C$5=Dates1!$B$5, DataPack!$M103, IF($C$5=Dates1!$B$6, DataPack!$R103))))</f>
        <v>0</v>
      </c>
      <c r="M21" s="44"/>
      <c r="N21" s="43">
        <f>IF($C$5=Dates1!$B$3, DataPack!$D103, IF($C$5=Dates1!$B$4, DataPack!$I103, IF($C$5=Dates1!$B$5, DataPack!$N103, IF($C$5=Dates1!$B$6, DataPack!$S103))))</f>
        <v>0</v>
      </c>
      <c r="O21" s="44"/>
      <c r="P21" s="43">
        <f>IF($C$5=Dates1!$B$3, DataPack!$E103, IF($C$5=Dates1!$B$4, DataPack!$J103, IF($C$5=Dates1!$B$5, DataPack!$O103, IF($C$5=Dates1!$B$6, DataPack!$T103))))</f>
        <v>0</v>
      </c>
      <c r="Q21" s="44"/>
    </row>
    <row r="22" spans="2:17" ht="24" customHeight="1">
      <c r="B22" s="195" t="s">
        <v>128</v>
      </c>
      <c r="C22" s="195"/>
      <c r="D22" s="195"/>
      <c r="E22" s="195"/>
      <c r="F22" s="195"/>
      <c r="G22" s="195"/>
      <c r="H22" s="45"/>
      <c r="I22" s="46">
        <f t="shared" si="0"/>
        <v>1</v>
      </c>
      <c r="J22" s="43">
        <f>IF($C$5=Dates1!$B$3, DataPack!$B104, IF($C$5=Dates1!$B$4, DataPack!$G104, IF($C$5=Dates1!$B$5, DataPack!$L104, IF($C$5=Dates1!$B$6, DataPack!$Q104))))</f>
        <v>1</v>
      </c>
      <c r="K22" s="44"/>
      <c r="L22" s="43">
        <f>IF($C$5=Dates1!$B$3, DataPack!$C104, IF($C$5=Dates1!$B$4, DataPack!$H104, IF($C$5=Dates1!$B$5, DataPack!$M104, IF($C$5=Dates1!$B$6, DataPack!$R104))))</f>
        <v>0</v>
      </c>
      <c r="M22" s="44"/>
      <c r="N22" s="43">
        <f>IF($C$5=Dates1!$B$3, DataPack!$D104, IF($C$5=Dates1!$B$4, DataPack!$I104, IF($C$5=Dates1!$B$5, DataPack!$N104, IF($C$5=Dates1!$B$6, DataPack!$S104))))</f>
        <v>0</v>
      </c>
      <c r="O22" s="44"/>
      <c r="P22" s="43">
        <f>IF($C$5=Dates1!$B$3, DataPack!$E104, IF($C$5=Dates1!$B$4, DataPack!$J104, IF($C$5=Dates1!$B$5, DataPack!$O104, IF($C$5=Dates1!$B$6, DataPack!$T104))))</f>
        <v>0</v>
      </c>
      <c r="Q22" s="44"/>
    </row>
    <row r="23" spans="2:17" ht="24" customHeight="1">
      <c r="B23" s="197" t="s">
        <v>50</v>
      </c>
      <c r="C23" s="197"/>
      <c r="D23" s="197"/>
      <c r="E23" s="197"/>
      <c r="F23" s="197"/>
      <c r="G23" s="197"/>
      <c r="H23" s="45"/>
      <c r="I23" s="140">
        <f t="shared" si="0"/>
        <v>1</v>
      </c>
      <c r="J23" s="38">
        <f>IF($C$5=Dates1!$B$3, DataPack!$B105, IF($C$5=Dates1!$B$4, DataPack!$G105, IF($C$5=Dates1!$B$5, DataPack!$L105, IF($C$5=Dates1!$B$6, DataPack!$Q105))))</f>
        <v>0</v>
      </c>
      <c r="K23" s="138"/>
      <c r="L23" s="38">
        <f>IF($C$5=Dates1!$B$3, DataPack!$C105, IF($C$5=Dates1!$B$4, DataPack!$H105, IF($C$5=Dates1!$B$5, DataPack!$M105, IF($C$5=Dates1!$B$6, DataPack!$R105))))</f>
        <v>1</v>
      </c>
      <c r="M23" s="138"/>
      <c r="N23" s="38">
        <f>IF($C$5=Dates1!$B$3, DataPack!$D105, IF($C$5=Dates1!$B$4, DataPack!$I105, IF($C$5=Dates1!$B$5, DataPack!$N105, IF($C$5=Dates1!$B$6, DataPack!$S105))))</f>
        <v>0</v>
      </c>
      <c r="O23" s="138"/>
      <c r="P23" s="38">
        <f>IF($C$5=Dates1!$B$3, DataPack!$E105, IF($C$5=Dates1!$B$4, DataPack!$J105, IF($C$5=Dates1!$B$5, DataPack!$O105, IF($C$5=Dates1!$B$6, DataPack!$T105))))</f>
        <v>0</v>
      </c>
      <c r="Q23" s="138"/>
    </row>
    <row r="24" spans="2:17" ht="24" customHeight="1">
      <c r="B24" s="195" t="s">
        <v>129</v>
      </c>
      <c r="C24" s="195"/>
      <c r="D24" s="195"/>
      <c r="E24" s="195"/>
      <c r="F24" s="195"/>
      <c r="G24" s="195"/>
      <c r="H24" s="45"/>
      <c r="I24" s="46">
        <f t="shared" si="0"/>
        <v>1</v>
      </c>
      <c r="J24" s="43">
        <f>IF($C$5=Dates1!$B$3, DataPack!$B106, IF($C$5=Dates1!$B$4, DataPack!$G106, IF($C$5=Dates1!$B$5, DataPack!$L106, IF($C$5=Dates1!$B$6, DataPack!$Q106))))</f>
        <v>1</v>
      </c>
      <c r="K24" s="44"/>
      <c r="L24" s="43">
        <f>IF($C$5=Dates1!$B$3, DataPack!$C106, IF($C$5=Dates1!$B$4, DataPack!$H106, IF($C$5=Dates1!$B$5, DataPack!$M106, IF($C$5=Dates1!$B$6, DataPack!$R106))))</f>
        <v>0</v>
      </c>
      <c r="M24" s="44"/>
      <c r="N24" s="43">
        <f>IF($C$5=Dates1!$B$3, DataPack!$D106, IF($C$5=Dates1!$B$4, DataPack!$I106, IF($C$5=Dates1!$B$5, DataPack!$N106, IF($C$5=Dates1!$B$6, DataPack!$S106))))</f>
        <v>0</v>
      </c>
      <c r="O24" s="44"/>
      <c r="P24" s="43">
        <f>IF($C$5=Dates1!$B$3, DataPack!$E106, IF($C$5=Dates1!$B$4, DataPack!$J106, IF($C$5=Dates1!$B$5, DataPack!$O106, IF($C$5=Dates1!$B$6, DataPack!$T106))))</f>
        <v>0</v>
      </c>
      <c r="Q24" s="44"/>
    </row>
    <row r="25" spans="2:17" ht="24" customHeight="1">
      <c r="B25" s="196" t="s">
        <v>205</v>
      </c>
      <c r="C25" s="196"/>
      <c r="D25" s="196"/>
      <c r="E25" s="196"/>
      <c r="F25" s="196"/>
      <c r="G25" s="196"/>
      <c r="H25" s="45"/>
      <c r="I25" s="46">
        <f t="shared" si="0"/>
        <v>1</v>
      </c>
      <c r="J25" s="43">
        <f>IF($C$5=Dates1!$B$3, DataPack!$B107, IF($C$5=Dates1!$B$4, DataPack!$G107, IF($C$5=Dates1!$B$5, DataPack!$L107, IF($C$5=Dates1!$B$6, DataPack!$Q107))))</f>
        <v>0</v>
      </c>
      <c r="K25" s="44"/>
      <c r="L25" s="43">
        <f>IF($C$5=Dates1!$B$3, DataPack!$C107, IF($C$5=Dates1!$B$4, DataPack!$H107, IF($C$5=Dates1!$B$5, DataPack!$M107, IF($C$5=Dates1!$B$6, DataPack!$R107))))</f>
        <v>1</v>
      </c>
      <c r="M25" s="44"/>
      <c r="N25" s="43">
        <f>IF($C$5=Dates1!$B$3, DataPack!$D107, IF($C$5=Dates1!$B$4, DataPack!$I107, IF($C$5=Dates1!$B$5, DataPack!$N107, IF($C$5=Dates1!$B$6, DataPack!$S107))))</f>
        <v>0</v>
      </c>
      <c r="O25" s="44"/>
      <c r="P25" s="43">
        <f>IF($C$5=Dates1!$B$3, DataPack!$E107, IF($C$5=Dates1!$B$4, DataPack!$J107, IF($C$5=Dates1!$B$5, DataPack!$O107, IF($C$5=Dates1!$B$6, DataPack!$T107))))</f>
        <v>0</v>
      </c>
      <c r="Q25" s="44"/>
    </row>
    <row r="26" spans="2:17" ht="24" customHeight="1">
      <c r="B26" s="195" t="s">
        <v>131</v>
      </c>
      <c r="C26" s="195"/>
      <c r="D26" s="195"/>
      <c r="E26" s="195"/>
      <c r="F26" s="195"/>
      <c r="G26" s="195"/>
      <c r="H26" s="45"/>
      <c r="I26" s="46">
        <f t="shared" si="0"/>
        <v>1</v>
      </c>
      <c r="J26" s="43">
        <f>IF($C$5=Dates1!$B$3, DataPack!$B108, IF($C$5=Dates1!$B$4, DataPack!$G108, IF($C$5=Dates1!$B$5, DataPack!$L108, IF($C$5=Dates1!$B$6, DataPack!$Q108))))</f>
        <v>1</v>
      </c>
      <c r="K26" s="44"/>
      <c r="L26" s="43">
        <f>IF($C$5=Dates1!$B$3, DataPack!$C108, IF($C$5=Dates1!$B$4, DataPack!$H108, IF($C$5=Dates1!$B$5, DataPack!$M108, IF($C$5=Dates1!$B$6, DataPack!$R108))))</f>
        <v>0</v>
      </c>
      <c r="M26" s="44"/>
      <c r="N26" s="43">
        <f>IF($C$5=Dates1!$B$3, DataPack!$D108, IF($C$5=Dates1!$B$4, DataPack!$I108, IF($C$5=Dates1!$B$5, DataPack!$N108, IF($C$5=Dates1!$B$6, DataPack!$S108))))</f>
        <v>0</v>
      </c>
      <c r="O26" s="44"/>
      <c r="P26" s="43">
        <f>IF($C$5=Dates1!$B$3, DataPack!$E108, IF($C$5=Dates1!$B$4, DataPack!$J108, IF($C$5=Dates1!$B$5, DataPack!$O108, IF($C$5=Dates1!$B$6, DataPack!$T108))))</f>
        <v>0</v>
      </c>
      <c r="Q26" s="44"/>
    </row>
    <row r="27" spans="2:17" ht="24" customHeight="1">
      <c r="B27" s="200" t="s">
        <v>132</v>
      </c>
      <c r="C27" s="200"/>
      <c r="D27" s="200"/>
      <c r="E27" s="200"/>
      <c r="F27" s="200"/>
      <c r="G27" s="200"/>
      <c r="H27" s="14"/>
      <c r="I27" s="46">
        <f t="shared" si="0"/>
        <v>1</v>
      </c>
      <c r="J27" s="43">
        <f>IF($C$5=Dates1!$B$3, DataPack!$B109, IF($C$5=Dates1!$B$4, DataPack!$G109, IF($C$5=Dates1!$B$5, DataPack!$L109, IF($C$5=Dates1!$B$6, DataPack!$Q109))))</f>
        <v>0</v>
      </c>
      <c r="K27" s="44"/>
      <c r="L27" s="43">
        <f>IF($C$5=Dates1!$B$3, DataPack!$C109, IF($C$5=Dates1!$B$4, DataPack!$H109, IF($C$5=Dates1!$B$5, DataPack!$M109, IF($C$5=Dates1!$B$6, DataPack!$R109))))</f>
        <v>1</v>
      </c>
      <c r="M27" s="44"/>
      <c r="N27" s="43">
        <f>IF($C$5=Dates1!$B$3, DataPack!$D109, IF($C$5=Dates1!$B$4, DataPack!$I109, IF($C$5=Dates1!$B$5, DataPack!$N109, IF($C$5=Dates1!$B$6, DataPack!$S109))))</f>
        <v>0</v>
      </c>
      <c r="O27" s="44"/>
      <c r="P27" s="43">
        <f>IF($C$5=Dates1!$B$3, DataPack!$E109, IF($C$5=Dates1!$B$4, DataPack!$J109, IF($C$5=Dates1!$B$5, DataPack!$O109, IF($C$5=Dates1!$B$6, DataPack!$T109))))</f>
        <v>0</v>
      </c>
      <c r="Q27" s="44"/>
    </row>
    <row r="28" spans="2:17" ht="24" customHeight="1">
      <c r="B28" s="195" t="s">
        <v>133</v>
      </c>
      <c r="C28" s="195"/>
      <c r="D28" s="195"/>
      <c r="E28" s="195"/>
      <c r="F28" s="195"/>
      <c r="G28" s="195"/>
      <c r="H28" s="14"/>
      <c r="I28" s="46">
        <f t="shared" si="0"/>
        <v>1</v>
      </c>
      <c r="J28" s="43">
        <f>IF($C$5=Dates1!$B$3, DataPack!$B110, IF($C$5=Dates1!$B$4, DataPack!$G110, IF($C$5=Dates1!$B$5, DataPack!$L110, IF($C$5=Dates1!$B$6, DataPack!$Q110))))</f>
        <v>1</v>
      </c>
      <c r="K28" s="44"/>
      <c r="L28" s="43">
        <f>IF($C$5=Dates1!$B$3, DataPack!$C110, IF($C$5=Dates1!$B$4, DataPack!$H110, IF($C$5=Dates1!$B$5, DataPack!$M110, IF($C$5=Dates1!$B$6, DataPack!$R110))))</f>
        <v>0</v>
      </c>
      <c r="M28" s="44"/>
      <c r="N28" s="43">
        <f>IF($C$5=Dates1!$B$3, DataPack!$D110, IF($C$5=Dates1!$B$4, DataPack!$I110, IF($C$5=Dates1!$B$5, DataPack!$N110, IF($C$5=Dates1!$B$6, DataPack!$S110))))</f>
        <v>0</v>
      </c>
      <c r="O28" s="44"/>
      <c r="P28" s="43">
        <f>IF($C$5=Dates1!$B$3, DataPack!$E110, IF($C$5=Dates1!$B$4, DataPack!$J110, IF($C$5=Dates1!$B$5, DataPack!$O110, IF($C$5=Dates1!$B$6, DataPack!$T110))))</f>
        <v>0</v>
      </c>
      <c r="Q28" s="44"/>
    </row>
    <row r="29" spans="2:17" ht="24" customHeight="1">
      <c r="B29" s="195" t="s">
        <v>134</v>
      </c>
      <c r="C29" s="195"/>
      <c r="D29" s="195"/>
      <c r="E29" s="195"/>
      <c r="F29" s="195"/>
      <c r="G29" s="195"/>
      <c r="H29" s="45"/>
      <c r="I29" s="46">
        <f t="shared" si="0"/>
        <v>1</v>
      </c>
      <c r="J29" s="43">
        <f>IF($C$5=Dates1!$B$3, DataPack!$B111, IF($C$5=Dates1!$B$4, DataPack!$G111, IF($C$5=Dates1!$B$5, DataPack!$L111, IF($C$5=Dates1!$B$6, DataPack!$Q111))))</f>
        <v>0</v>
      </c>
      <c r="K29" s="44"/>
      <c r="L29" s="43">
        <f>IF($C$5=Dates1!$B$3, DataPack!$C111, IF($C$5=Dates1!$B$4, DataPack!$H111, IF($C$5=Dates1!$B$5, DataPack!$M111, IF($C$5=Dates1!$B$6, DataPack!$R111))))</f>
        <v>0</v>
      </c>
      <c r="M29" s="44"/>
      <c r="N29" s="43">
        <f>IF($C$5=Dates1!$B$3, DataPack!$D111, IF($C$5=Dates1!$B$4, DataPack!$I111, IF($C$5=Dates1!$B$5, DataPack!$N111, IF($C$5=Dates1!$B$6, DataPack!$S111))))</f>
        <v>1</v>
      </c>
      <c r="O29" s="44"/>
      <c r="P29" s="43">
        <f>IF($C$5=Dates1!$B$3, DataPack!$E111, IF($C$5=Dates1!$B$4, DataPack!$J111, IF($C$5=Dates1!$B$5, DataPack!$O111, IF($C$5=Dates1!$B$6, DataPack!$T111))))</f>
        <v>0</v>
      </c>
      <c r="Q29" s="44"/>
    </row>
    <row r="30" spans="2:17" ht="24" customHeight="1">
      <c r="B30" s="198" t="s">
        <v>135</v>
      </c>
      <c r="C30" s="198"/>
      <c r="D30" s="198"/>
      <c r="E30" s="198"/>
      <c r="F30" s="198"/>
      <c r="G30" s="198"/>
      <c r="H30" s="94"/>
      <c r="I30" s="47">
        <f t="shared" si="0"/>
        <v>1</v>
      </c>
      <c r="J30" s="47">
        <f>IF($C$5=Dates1!$B$3, DataPack!$B112, IF($C$5=Dates1!$B$4, DataPack!$G112, IF($C$5=Dates1!$B$5, DataPack!$L112, IF($C$5=Dates1!$B$6, DataPack!$Q112))))</f>
        <v>1</v>
      </c>
      <c r="K30" s="48"/>
      <c r="L30" s="47">
        <f>IF($C$5=Dates1!$B$3, DataPack!$C112, IF($C$5=Dates1!$B$4, DataPack!$H112, IF($C$5=Dates1!$B$5, DataPack!$M112, IF($C$5=Dates1!$B$6, DataPack!$R112))))</f>
        <v>0</v>
      </c>
      <c r="M30" s="48"/>
      <c r="N30" s="47">
        <f>IF($C$5=Dates1!$B$3, DataPack!$D112, IF($C$5=Dates1!$B$4, DataPack!$I112, IF($C$5=Dates1!$B$5, DataPack!$N112, IF($C$5=Dates1!$B$6, DataPack!$S112))))</f>
        <v>0</v>
      </c>
      <c r="O30" s="48"/>
      <c r="P30" s="43">
        <f>IF($C$5=Dates1!$B$3, DataPack!$E112, IF($C$5=Dates1!$B$4, DataPack!$J112, IF($C$5=Dates1!$B$5, DataPack!$O112, IF($C$5=Dates1!$B$6, DataPack!$T112))))</f>
        <v>0</v>
      </c>
      <c r="Q30" s="48"/>
    </row>
    <row r="31" spans="2:17" ht="15" customHeight="1">
      <c r="M31" s="177" t="s">
        <v>92</v>
      </c>
      <c r="N31" s="177"/>
      <c r="O31" s="199"/>
      <c r="P31" s="199"/>
      <c r="Q31" s="199"/>
    </row>
    <row r="32" spans="2:17">
      <c r="B32" s="33" t="s">
        <v>206</v>
      </c>
    </row>
    <row r="34" spans="2:2">
      <c r="B34" s="33"/>
    </row>
    <row r="35" spans="2:2">
      <c r="B35" s="33"/>
    </row>
    <row r="36" spans="2:2">
      <c r="B36" s="67"/>
    </row>
  </sheetData>
  <sheetProtection sheet="1"/>
  <mergeCells count="30">
    <mergeCell ref="B17:G17"/>
    <mergeCell ref="I5:I6"/>
    <mergeCell ref="B12:G12"/>
    <mergeCell ref="B13:G13"/>
    <mergeCell ref="B14:G14"/>
    <mergeCell ref="C5:G5"/>
    <mergeCell ref="B9:G9"/>
    <mergeCell ref="B10:G10"/>
    <mergeCell ref="B11:G11"/>
    <mergeCell ref="B8:G8"/>
    <mergeCell ref="B27:G27"/>
    <mergeCell ref="B15:G15"/>
    <mergeCell ref="B16:G16"/>
    <mergeCell ref="B24:G24"/>
    <mergeCell ref="B23:G23"/>
    <mergeCell ref="B22:G22"/>
    <mergeCell ref="B21:G21"/>
    <mergeCell ref="B20:G20"/>
    <mergeCell ref="B19:G19"/>
    <mergeCell ref="B18:G18"/>
    <mergeCell ref="M31:Q31"/>
    <mergeCell ref="J5:K5"/>
    <mergeCell ref="L5:M5"/>
    <mergeCell ref="N5:O5"/>
    <mergeCell ref="P5:Q5"/>
    <mergeCell ref="B26:G26"/>
    <mergeCell ref="B25:G25"/>
    <mergeCell ref="B30:G30"/>
    <mergeCell ref="B29:G29"/>
    <mergeCell ref="B28:G28"/>
  </mergeCells>
  <phoneticPr fontId="1" type="noConversion"/>
  <dataValidations count="1">
    <dataValidation type="list" allowBlank="1" showInputMessage="1" showErrorMessage="1" sqref="C5:G5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Cover</vt:lpstr>
      <vt:lpstr>Contents</vt:lpstr>
      <vt:lpstr>Dates1</vt:lpstr>
      <vt:lpstr>DataPack</vt:lpstr>
      <vt:lpstr>Table 1</vt:lpstr>
      <vt:lpstr>Table 2</vt:lpstr>
      <vt:lpstr>Table 2a</vt:lpstr>
      <vt:lpstr>Table 2b</vt:lpstr>
      <vt:lpstr>Table 2c</vt:lpstr>
      <vt:lpstr>Table 2d</vt:lpstr>
      <vt:lpstr>Table 2e</vt:lpstr>
      <vt:lpstr>Table 2f</vt:lpstr>
      <vt:lpstr>Table 2g</vt:lpstr>
      <vt:lpstr>Table 2h</vt:lpstr>
      <vt:lpstr>Table 3</vt:lpstr>
      <vt:lpstr>Chart 1</vt:lpstr>
      <vt:lpstr>Chart 1a</vt:lpstr>
      <vt:lpstr>Chart 2</vt:lpstr>
      <vt:lpstr>Chart 2a</vt:lpstr>
      <vt:lpstr>Chart 2b</vt:lpstr>
      <vt:lpstr>Chart 2c</vt:lpstr>
      <vt:lpstr>Chart 3</vt:lpstr>
      <vt:lpstr>Chart 4</vt:lpstr>
      <vt:lpstr>Chart 4a</vt:lpstr>
      <vt:lpstr>Chart 4b</vt:lpstr>
      <vt:lpstr>Chart 5</vt:lpstr>
      <vt:lpstr>Date</vt:lpstr>
      <vt:lpstr>Dates</vt:lpstr>
      <vt:lpstr>EndDate</vt:lpstr>
      <vt:lpstr>enddates</vt:lpstr>
      <vt:lpstr>'Chart 1'!Print_Area</vt:lpstr>
      <vt:lpstr>'Chart 1a'!Print_Area</vt:lpstr>
      <vt:lpstr>'Chart 2'!Print_Area</vt:lpstr>
      <vt:lpstr>'Chart 2a'!Print_Area</vt:lpstr>
      <vt:lpstr>'Chart 2b'!Print_Area</vt:lpstr>
      <vt:lpstr>'Chart 2c'!Print_Area</vt:lpstr>
      <vt:lpstr>'Chart 3'!Print_Area</vt:lpstr>
      <vt:lpstr>'Chart 4'!Print_Area</vt:lpstr>
      <vt:lpstr>'Chart 4a'!Print_Area</vt:lpstr>
      <vt:lpstr>'Chart 4b'!Print_Area</vt:lpstr>
      <vt:lpstr>'Chart 5'!Print_Area</vt:lpstr>
      <vt:lpstr>'Table 1'!Print_Area</vt:lpstr>
      <vt:lpstr>'Table 2'!Print_Area</vt:lpstr>
      <vt:lpstr>'Table 2a'!Print_Area</vt:lpstr>
      <vt:lpstr>'Table 2b'!Print_Area</vt:lpstr>
      <vt:lpstr>'Table 2c'!Print_Area</vt:lpstr>
      <vt:lpstr>'Table 2d'!Print_Area</vt:lpstr>
      <vt:lpstr>'Table 2e'!Print_Area</vt:lpstr>
      <vt:lpstr>'Table 2f'!Print_Area</vt:lpstr>
      <vt:lpstr>'Table 2g'!Print_Area</vt:lpstr>
      <vt:lpstr>'Table 2h'!Print_Area</vt:lpstr>
      <vt:lpstr>'Table 3'!Print_Area</vt:lpstr>
    </vt:vector>
  </TitlesOfParts>
  <Company>Ofsted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summary</dc:title>
  <dc:creator>wwang</dc:creator>
  <cp:lastModifiedBy>ICS</cp:lastModifiedBy>
  <cp:lastPrinted>2012-05-29T17:56:32Z</cp:lastPrinted>
  <dcterms:created xsi:type="dcterms:W3CDTF">2010-12-22T12:01:50Z</dcterms:created>
  <dcterms:modified xsi:type="dcterms:W3CDTF">2012-11-15T13:49:29Z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</Properties>
</file>