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ml.chartshap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hidePivotFieldList="1" defaultThemeVersion="124226"/>
  <bookViews>
    <workbookView xWindow="0" yWindow="120" windowWidth="17400" windowHeight="6510" tabRatio="905"/>
  </bookViews>
  <sheets>
    <sheet name="Cover" sheetId="85" r:id="rId1"/>
    <sheet name="Contents" sheetId="33" r:id="rId2"/>
    <sheet name="Dates1" sheetId="40" state="hidden" r:id="rId3"/>
    <sheet name="DataPack" sheetId="49" state="hidden" r:id="rId4"/>
    <sheet name="Table 1" sheetId="35" r:id="rId5"/>
    <sheet name="Table 2" sheetId="86" r:id="rId6"/>
    <sheet name="Table 2a" sheetId="66" r:id="rId7"/>
    <sheet name="Table 2b" sheetId="54" r:id="rId8"/>
    <sheet name="Table 2c" sheetId="67" r:id="rId9"/>
    <sheet name="Table 2d" sheetId="68" r:id="rId10"/>
    <sheet name="Table 2e" sheetId="97" r:id="rId11"/>
    <sheet name="Table 2f" sheetId="98" r:id="rId12"/>
    <sheet name="Table 2g" sheetId="70" r:id="rId13"/>
    <sheet name="Table 2h" sheetId="71" r:id="rId14"/>
    <sheet name="Table 2i" sheetId="99" r:id="rId15"/>
    <sheet name="Table 2j" sheetId="73" r:id="rId16"/>
    <sheet name="Table 2k" sheetId="80" r:id="rId17"/>
    <sheet name="Table 3" sheetId="14" r:id="rId18"/>
    <sheet name="Chart 1" sheetId="39" r:id="rId19"/>
    <sheet name="Chart 1a" sheetId="96" r:id="rId20"/>
    <sheet name="Chart 2" sheetId="41" r:id="rId21"/>
    <sheet name="Chart 2a" sheetId="77" r:id="rId22"/>
    <sheet name="Chart 2b" sheetId="76" r:id="rId23"/>
    <sheet name="Chart 2c" sheetId="87" r:id="rId24"/>
    <sheet name="Chart 3" sheetId="88" r:id="rId25"/>
    <sheet name="Chart 4" sheetId="89" r:id="rId26"/>
    <sheet name="Chart 4a" sheetId="90" r:id="rId27"/>
    <sheet name="Chart 4b" sheetId="91" r:id="rId28"/>
  </sheets>
  <externalReferences>
    <externalReference r:id="rId29"/>
    <externalReference r:id="rId30"/>
    <externalReference r:id="rId31"/>
  </externalReferences>
  <definedNames>
    <definedName name="April" localSheetId="23">[1]Dates1!#REF!</definedName>
    <definedName name="April" localSheetId="24">[1]Dates1!#REF!</definedName>
    <definedName name="April" localSheetId="25">[1]Dates1!#REF!</definedName>
    <definedName name="April" localSheetId="0">[3]Dates!#REF!</definedName>
    <definedName name="April" localSheetId="10">Dates1!#REF!</definedName>
    <definedName name="April" localSheetId="11">Dates1!#REF!</definedName>
    <definedName name="April" localSheetId="14">Dates1!#REF!</definedName>
    <definedName name="April">Dates1!#REF!</definedName>
    <definedName name="Date" localSheetId="23">[1]Dates1!$B$3:$B$6</definedName>
    <definedName name="Date">Dates1!$B$3:$B$6</definedName>
    <definedName name="Dates">Dates1!$B$3:$B$6</definedName>
    <definedName name="EndDate">Dates1!$B$4:$B$6</definedName>
    <definedName name="enddates">Dates1!$B$4:$B$7</definedName>
    <definedName name="Month">#REF!</definedName>
    <definedName name="_xlnm.Print_Area" localSheetId="23">'Chart 2c'!$A$2:$P$34</definedName>
    <definedName name="_xlnm.Print_Area" localSheetId="24">'Chart 3'!$A$2:$M$37</definedName>
    <definedName name="_xlnm.Print_Area" localSheetId="25">'Chart 4'!$A$2:$K$36</definedName>
    <definedName name="_xlnm.Print_Area" localSheetId="26">'Chart 4a'!$A$2:$N$33</definedName>
    <definedName name="_xlnm.Print_Area" localSheetId="27">'Chart 4b'!$A$2:$O$33</definedName>
    <definedName name="_xlnm.Print_Area" localSheetId="1">Contents!$A$1:$P$55</definedName>
    <definedName name="_xlnm.Print_Area" localSheetId="0">Cover!$A$1:$C$35</definedName>
    <definedName name="_xlnm.Print_Area" localSheetId="17">'Table 3'!$A$1:$M$54</definedName>
    <definedName name="Quarter1">[2]Ranges!$A$1:$A$4</definedName>
    <definedName name="Time">#REF!</definedName>
  </definedNames>
  <calcPr calcId="125725"/>
</workbook>
</file>

<file path=xl/calcChain.xml><?xml version="1.0" encoding="utf-8"?>
<calcChain xmlns="http://schemas.openxmlformats.org/spreadsheetml/2006/main">
  <c r="N8" i="80"/>
  <c r="P10"/>
  <c r="P12"/>
  <c r="P14"/>
  <c r="P16"/>
  <c r="P17"/>
  <c r="P18"/>
  <c r="P20"/>
  <c r="P21"/>
  <c r="P22"/>
  <c r="P23"/>
  <c r="P24"/>
  <c r="P25"/>
  <c r="P27"/>
  <c r="P29"/>
  <c r="N9"/>
  <c r="N10"/>
  <c r="N11"/>
  <c r="N12"/>
  <c r="N14"/>
  <c r="N15"/>
  <c r="N16"/>
  <c r="N17"/>
  <c r="N18"/>
  <c r="N19"/>
  <c r="N20"/>
  <c r="N22"/>
  <c r="N24"/>
  <c r="N26"/>
  <c r="N28"/>
  <c r="N29"/>
  <c r="N30"/>
  <c r="L9"/>
  <c r="L10"/>
  <c r="L11"/>
  <c r="L12"/>
  <c r="L14"/>
  <c r="L15"/>
  <c r="L16"/>
  <c r="L17"/>
  <c r="L18"/>
  <c r="L22"/>
  <c r="L24"/>
  <c r="L25"/>
  <c r="L26"/>
  <c r="L27"/>
  <c r="L28"/>
  <c r="L29"/>
  <c r="J9"/>
  <c r="J16"/>
  <c r="J20"/>
  <c r="J28"/>
  <c r="J30"/>
  <c r="P30"/>
  <c r="L13"/>
  <c r="P28"/>
  <c r="F10" i="41"/>
  <c r="N11" i="86"/>
  <c r="P12"/>
  <c r="L13"/>
  <c r="N13"/>
  <c r="N14"/>
  <c r="P14"/>
  <c r="L15"/>
  <c r="N15"/>
  <c r="P15"/>
  <c r="J16"/>
  <c r="L17"/>
  <c r="N17"/>
  <c r="D12" i="41"/>
  <c r="G13"/>
  <c r="P20" i="86"/>
  <c r="L23"/>
  <c r="N23"/>
  <c r="J23"/>
  <c r="P24"/>
  <c r="N25"/>
  <c r="N26"/>
  <c r="P26"/>
  <c r="P27"/>
  <c r="J28"/>
  <c r="L29"/>
  <c r="N29"/>
  <c r="L30"/>
  <c r="P30"/>
  <c r="B2" i="99"/>
  <c r="B2" i="97"/>
  <c r="B2" i="68"/>
  <c r="B2" i="86"/>
  <c r="B2" i="54"/>
  <c r="B2" i="87"/>
  <c r="B2" i="76"/>
  <c r="B2" i="77"/>
  <c r="B2" i="41"/>
  <c r="B2" i="39"/>
  <c r="B2" i="80"/>
  <c r="B2" i="73"/>
  <c r="B2" i="71"/>
  <c r="B2" i="70"/>
  <c r="B2" i="98"/>
  <c r="B2" i="67"/>
  <c r="B2" i="66"/>
  <c r="B2" i="35"/>
  <c r="C7" i="91"/>
  <c r="B7"/>
  <c r="C7" i="90"/>
  <c r="B7"/>
  <c r="C7" i="89"/>
  <c r="B7"/>
  <c r="B7" i="88"/>
  <c r="B10"/>
  <c r="B9"/>
  <c r="B8"/>
  <c r="C13" i="96"/>
  <c r="B13"/>
  <c r="P9" i="80"/>
  <c r="P15"/>
  <c r="N13"/>
  <c r="N23"/>
  <c r="L19"/>
  <c r="L23"/>
  <c r="P8" i="73"/>
  <c r="P9"/>
  <c r="P10"/>
  <c r="P11"/>
  <c r="P13"/>
  <c r="P14"/>
  <c r="P17"/>
  <c r="P18"/>
  <c r="P21"/>
  <c r="P25"/>
  <c r="P26"/>
  <c r="P30"/>
  <c r="N11"/>
  <c r="N15"/>
  <c r="N16"/>
  <c r="N18"/>
  <c r="N20"/>
  <c r="N23"/>
  <c r="N24"/>
  <c r="N27"/>
  <c r="N29"/>
  <c r="N30"/>
  <c r="L14"/>
  <c r="L19"/>
  <c r="L23"/>
  <c r="L25"/>
  <c r="L26"/>
  <c r="J30"/>
  <c r="I30" s="1"/>
  <c r="N8" i="71"/>
  <c r="P10"/>
  <c r="P12"/>
  <c r="P13"/>
  <c r="P16"/>
  <c r="P17"/>
  <c r="P18"/>
  <c r="P20"/>
  <c r="P22"/>
  <c r="P23"/>
  <c r="P24"/>
  <c r="P25"/>
  <c r="P26"/>
  <c r="P28"/>
  <c r="P30"/>
  <c r="N9"/>
  <c r="N10"/>
  <c r="N11"/>
  <c r="N13"/>
  <c r="N14"/>
  <c r="N16"/>
  <c r="N17"/>
  <c r="N19"/>
  <c r="N21"/>
  <c r="N23"/>
  <c r="N25"/>
  <c r="N27"/>
  <c r="L10"/>
  <c r="I10"/>
  <c r="L17"/>
  <c r="L19"/>
  <c r="L22"/>
  <c r="L24"/>
  <c r="L26"/>
  <c r="L28"/>
  <c r="J13"/>
  <c r="J14"/>
  <c r="I14" s="1"/>
  <c r="J18"/>
  <c r="J24"/>
  <c r="J26"/>
  <c r="J28"/>
  <c r="I28"/>
  <c r="L8" i="70"/>
  <c r="P9"/>
  <c r="P10"/>
  <c r="P15"/>
  <c r="P16"/>
  <c r="P18"/>
  <c r="P19"/>
  <c r="P24"/>
  <c r="P28"/>
  <c r="N13"/>
  <c r="N17"/>
  <c r="N19"/>
  <c r="N23"/>
  <c r="N8"/>
  <c r="L12"/>
  <c r="L16"/>
  <c r="L19"/>
  <c r="L21"/>
  <c r="L22"/>
  <c r="L23"/>
  <c r="L27"/>
  <c r="L28"/>
  <c r="L29"/>
  <c r="L30"/>
  <c r="J8"/>
  <c r="P8" i="98"/>
  <c r="P9"/>
  <c r="P11"/>
  <c r="P16"/>
  <c r="P17"/>
  <c r="P18"/>
  <c r="P20"/>
  <c r="P25"/>
  <c r="P27"/>
  <c r="N9"/>
  <c r="N16"/>
  <c r="N20"/>
  <c r="N21"/>
  <c r="N24"/>
  <c r="N25"/>
  <c r="N28"/>
  <c r="N29"/>
  <c r="L11"/>
  <c r="L15"/>
  <c r="L19"/>
  <c r="L23"/>
  <c r="L27"/>
  <c r="J9"/>
  <c r="I9" s="1"/>
  <c r="J13"/>
  <c r="J17"/>
  <c r="J21"/>
  <c r="I21" s="1"/>
  <c r="P29"/>
  <c r="P21"/>
  <c r="P13"/>
  <c r="P11" i="97"/>
  <c r="P15"/>
  <c r="P20"/>
  <c r="P24"/>
  <c r="P26"/>
  <c r="N8"/>
  <c r="L10"/>
  <c r="L14"/>
  <c r="L17"/>
  <c r="L19"/>
  <c r="L25"/>
  <c r="L29"/>
  <c r="J16"/>
  <c r="J24"/>
  <c r="J23" i="68"/>
  <c r="I23" s="1"/>
  <c r="J8"/>
  <c r="N8"/>
  <c r="P10"/>
  <c r="P12"/>
  <c r="P16"/>
  <c r="P18"/>
  <c r="P19"/>
  <c r="P20"/>
  <c r="P22"/>
  <c r="P23"/>
  <c r="P24"/>
  <c r="P28"/>
  <c r="N10"/>
  <c r="N14"/>
  <c r="N21"/>
  <c r="N22"/>
  <c r="N25"/>
  <c r="N26"/>
  <c r="N28"/>
  <c r="N30"/>
  <c r="L12"/>
  <c r="L15"/>
  <c r="L16"/>
  <c r="L18"/>
  <c r="L19"/>
  <c r="L20"/>
  <c r="L23"/>
  <c r="L24"/>
  <c r="L28"/>
  <c r="L30"/>
  <c r="J10"/>
  <c r="J11"/>
  <c r="J12"/>
  <c r="J14"/>
  <c r="J16"/>
  <c r="J18"/>
  <c r="J19"/>
  <c r="J20"/>
  <c r="J22"/>
  <c r="J24"/>
  <c r="I24" s="1"/>
  <c r="J26"/>
  <c r="J27"/>
  <c r="J28"/>
  <c r="J30"/>
  <c r="L27" i="67"/>
  <c r="L23"/>
  <c r="L19"/>
  <c r="L15"/>
  <c r="N8"/>
  <c r="P8"/>
  <c r="P9"/>
  <c r="P13"/>
  <c r="P16"/>
  <c r="P17"/>
  <c r="P20"/>
  <c r="P21"/>
  <c r="P25"/>
  <c r="P28"/>
  <c r="P29"/>
  <c r="N9"/>
  <c r="N10"/>
  <c r="N11"/>
  <c r="N13"/>
  <c r="N14"/>
  <c r="N15"/>
  <c r="N17"/>
  <c r="N18"/>
  <c r="N19"/>
  <c r="N21"/>
  <c r="N22"/>
  <c r="N23"/>
  <c r="N25"/>
  <c r="N26"/>
  <c r="N29"/>
  <c r="N30"/>
  <c r="L9"/>
  <c r="L12"/>
  <c r="L13"/>
  <c r="L16"/>
  <c r="L17"/>
  <c r="L20"/>
  <c r="L21"/>
  <c r="L24"/>
  <c r="L25"/>
  <c r="L28"/>
  <c r="L29"/>
  <c r="J10"/>
  <c r="I10" s="1"/>
  <c r="J18"/>
  <c r="I18" s="1"/>
  <c r="J26"/>
  <c r="N30" i="54"/>
  <c r="N24"/>
  <c r="N22"/>
  <c r="L20"/>
  <c r="L12"/>
  <c r="N8"/>
  <c r="L8"/>
  <c r="P9"/>
  <c r="P11"/>
  <c r="P13"/>
  <c r="P17"/>
  <c r="P19"/>
  <c r="P21"/>
  <c r="P24"/>
  <c r="P25"/>
  <c r="P28"/>
  <c r="P29"/>
  <c r="N10"/>
  <c r="N12"/>
  <c r="N14"/>
  <c r="N17"/>
  <c r="N18"/>
  <c r="N20"/>
  <c r="N23"/>
  <c r="N25"/>
  <c r="N27"/>
  <c r="N29"/>
  <c r="L11"/>
  <c r="L15"/>
  <c r="L19"/>
  <c r="L24"/>
  <c r="L27"/>
  <c r="L28"/>
  <c r="J17"/>
  <c r="J21"/>
  <c r="J29"/>
  <c r="P28" i="66"/>
  <c r="P22"/>
  <c r="P20"/>
  <c r="J16"/>
  <c r="P14"/>
  <c r="P12"/>
  <c r="P8"/>
  <c r="P9"/>
  <c r="P10"/>
  <c r="P13"/>
  <c r="P15"/>
  <c r="P16"/>
  <c r="P17"/>
  <c r="P18"/>
  <c r="P21"/>
  <c r="P23"/>
  <c r="P24"/>
  <c r="P25"/>
  <c r="P26"/>
  <c r="P29"/>
  <c r="N11"/>
  <c r="N13"/>
  <c r="N17"/>
  <c r="N19"/>
  <c r="N21"/>
  <c r="N23"/>
  <c r="N27"/>
  <c r="N28"/>
  <c r="N29"/>
  <c r="L14"/>
  <c r="L25"/>
  <c r="J11"/>
  <c r="J12"/>
  <c r="J14"/>
  <c r="J15"/>
  <c r="J19"/>
  <c r="J20"/>
  <c r="J22"/>
  <c r="J27"/>
  <c r="J28"/>
  <c r="J30"/>
  <c r="I30" s="1"/>
  <c r="N10" i="86"/>
  <c r="P11"/>
  <c r="N12"/>
  <c r="L16"/>
  <c r="L18"/>
  <c r="N20"/>
  <c r="J20"/>
  <c r="N22"/>
  <c r="J24"/>
  <c r="L25"/>
  <c r="L27"/>
  <c r="N27"/>
  <c r="L28"/>
  <c r="N28"/>
  <c r="P28"/>
  <c r="N30"/>
  <c r="S10" i="35"/>
  <c r="S9"/>
  <c r="D10"/>
  <c r="D9"/>
  <c r="M8"/>
  <c r="M7"/>
  <c r="P10"/>
  <c r="G11"/>
  <c r="P9"/>
  <c r="V10"/>
  <c r="V7"/>
  <c r="V8"/>
  <c r="J7"/>
  <c r="J8"/>
  <c r="D7"/>
  <c r="G9"/>
  <c r="AB8"/>
  <c r="S8"/>
  <c r="Y7"/>
  <c r="P8"/>
  <c r="G7"/>
  <c r="D8"/>
  <c r="D13" i="87"/>
  <c r="E13"/>
  <c r="F13"/>
  <c r="C13" s="1"/>
  <c r="B13" s="1"/>
  <c r="G13"/>
  <c r="D13" i="76"/>
  <c r="E13"/>
  <c r="F13"/>
  <c r="G13"/>
  <c r="D13" i="77"/>
  <c r="E13"/>
  <c r="F13"/>
  <c r="C13" s="1"/>
  <c r="B13" s="1"/>
  <c r="G13"/>
  <c r="F14" i="41"/>
  <c r="E14" i="76"/>
  <c r="G14" i="87"/>
  <c r="F14"/>
  <c r="E14"/>
  <c r="D14"/>
  <c r="C14"/>
  <c r="B14" s="1"/>
  <c r="G12"/>
  <c r="F12"/>
  <c r="E12"/>
  <c r="C12" s="1"/>
  <c r="B12" s="1"/>
  <c r="D12"/>
  <c r="G11"/>
  <c r="F11"/>
  <c r="E11"/>
  <c r="D11"/>
  <c r="G10"/>
  <c r="F10"/>
  <c r="E10"/>
  <c r="D10"/>
  <c r="C10"/>
  <c r="B10" s="1"/>
  <c r="G9"/>
  <c r="F9"/>
  <c r="E9"/>
  <c r="D9"/>
  <c r="G14" i="76"/>
  <c r="F14"/>
  <c r="D14"/>
  <c r="C14" s="1"/>
  <c r="B14" s="1"/>
  <c r="G12"/>
  <c r="F12"/>
  <c r="E12"/>
  <c r="D12"/>
  <c r="G11"/>
  <c r="F11"/>
  <c r="E11"/>
  <c r="D11"/>
  <c r="C11" s="1"/>
  <c r="B11" s="1"/>
  <c r="G10"/>
  <c r="F10"/>
  <c r="E10"/>
  <c r="D10"/>
  <c r="G9"/>
  <c r="F9"/>
  <c r="E9"/>
  <c r="D9"/>
  <c r="G15" i="39"/>
  <c r="F15"/>
  <c r="E15"/>
  <c r="D15"/>
  <c r="C15" s="1"/>
  <c r="B15" s="1"/>
  <c r="G14"/>
  <c r="F14"/>
  <c r="E14"/>
  <c r="D14"/>
  <c r="C14" s="1"/>
  <c r="B14" s="1"/>
  <c r="G13"/>
  <c r="F13"/>
  <c r="E13"/>
  <c r="D13"/>
  <c r="C13" s="1"/>
  <c r="B13" s="1"/>
  <c r="D9"/>
  <c r="N18" i="98"/>
  <c r="N14"/>
  <c r="N10"/>
  <c r="I10" s="1"/>
  <c r="N8"/>
  <c r="P8" i="97"/>
  <c r="P9"/>
  <c r="P10"/>
  <c r="P12"/>
  <c r="P13"/>
  <c r="P14"/>
  <c r="P16"/>
  <c r="P17"/>
  <c r="P18"/>
  <c r="P19"/>
  <c r="P22"/>
  <c r="P23"/>
  <c r="P27"/>
  <c r="P28"/>
  <c r="P29"/>
  <c r="P30"/>
  <c r="N9"/>
  <c r="N11"/>
  <c r="N12"/>
  <c r="N13"/>
  <c r="N14"/>
  <c r="N15"/>
  <c r="N16"/>
  <c r="N17"/>
  <c r="N18"/>
  <c r="N19"/>
  <c r="N20"/>
  <c r="N21"/>
  <c r="I21" s="1"/>
  <c r="N22"/>
  <c r="N23"/>
  <c r="N25"/>
  <c r="N26"/>
  <c r="N27"/>
  <c r="N28"/>
  <c r="N29"/>
  <c r="N30"/>
  <c r="L9"/>
  <c r="L11"/>
  <c r="L12"/>
  <c r="L13"/>
  <c r="L15"/>
  <c r="L18"/>
  <c r="L20"/>
  <c r="L21"/>
  <c r="L23"/>
  <c r="L27"/>
  <c r="L28"/>
  <c r="L30"/>
  <c r="J10"/>
  <c r="J17"/>
  <c r="I17"/>
  <c r="J19"/>
  <c r="J23"/>
  <c r="I23" s="1"/>
  <c r="P25"/>
  <c r="P21"/>
  <c r="P11" i="80"/>
  <c r="P13"/>
  <c r="P19"/>
  <c r="L21"/>
  <c r="N25"/>
  <c r="P26"/>
  <c r="N27"/>
  <c r="J18"/>
  <c r="J24"/>
  <c r="F16" i="39"/>
  <c r="N9" i="73"/>
  <c r="L11"/>
  <c r="L12"/>
  <c r="N12"/>
  <c r="N13"/>
  <c r="P15"/>
  <c r="L16"/>
  <c r="L17"/>
  <c r="L18"/>
  <c r="N19"/>
  <c r="N21"/>
  <c r="P22"/>
  <c r="L24"/>
  <c r="N25"/>
  <c r="N26"/>
  <c r="L27"/>
  <c r="P27"/>
  <c r="I27" s="1"/>
  <c r="N28"/>
  <c r="P28"/>
  <c r="L29"/>
  <c r="P29"/>
  <c r="J9"/>
  <c r="J10"/>
  <c r="I10" s="1"/>
  <c r="J15"/>
  <c r="J17"/>
  <c r="J23"/>
  <c r="L8" i="99"/>
  <c r="N8"/>
  <c r="P8"/>
  <c r="L9"/>
  <c r="N9"/>
  <c r="P9"/>
  <c r="L10"/>
  <c r="N10"/>
  <c r="P10"/>
  <c r="L11"/>
  <c r="I11" s="1"/>
  <c r="N11"/>
  <c r="P11"/>
  <c r="L12"/>
  <c r="N12"/>
  <c r="P12"/>
  <c r="L13"/>
  <c r="N13"/>
  <c r="P13"/>
  <c r="L14"/>
  <c r="N14"/>
  <c r="I14"/>
  <c r="P14"/>
  <c r="L15"/>
  <c r="N15"/>
  <c r="P15"/>
  <c r="L16"/>
  <c r="N16"/>
  <c r="P16"/>
  <c r="L17"/>
  <c r="N17"/>
  <c r="P17"/>
  <c r="L18"/>
  <c r="N18"/>
  <c r="P18"/>
  <c r="L19"/>
  <c r="N19"/>
  <c r="P19"/>
  <c r="L20"/>
  <c r="N20"/>
  <c r="P20"/>
  <c r="L21"/>
  <c r="I21" s="1"/>
  <c r="N21"/>
  <c r="P21"/>
  <c r="L22"/>
  <c r="N22"/>
  <c r="P22"/>
  <c r="L23"/>
  <c r="N23"/>
  <c r="P23"/>
  <c r="L24"/>
  <c r="N24"/>
  <c r="P24"/>
  <c r="L25"/>
  <c r="N25"/>
  <c r="P25"/>
  <c r="L26"/>
  <c r="N26"/>
  <c r="P26"/>
  <c r="L27"/>
  <c r="N27"/>
  <c r="P27"/>
  <c r="L28"/>
  <c r="N28"/>
  <c r="P28"/>
  <c r="L29"/>
  <c r="N29"/>
  <c r="P29"/>
  <c r="L30"/>
  <c r="N30"/>
  <c r="I30"/>
  <c r="P30"/>
  <c r="J9"/>
  <c r="I9" s="1"/>
  <c r="J10"/>
  <c r="I10" s="1"/>
  <c r="J11"/>
  <c r="J12"/>
  <c r="I12" s="1"/>
  <c r="J13"/>
  <c r="I13"/>
  <c r="J14"/>
  <c r="J15"/>
  <c r="I15" s="1"/>
  <c r="J16"/>
  <c r="J17"/>
  <c r="I17"/>
  <c r="J18"/>
  <c r="I18" s="1"/>
  <c r="J19"/>
  <c r="I19" s="1"/>
  <c r="J20"/>
  <c r="I20" s="1"/>
  <c r="J21"/>
  <c r="J22"/>
  <c r="I22" s="1"/>
  <c r="J23"/>
  <c r="J24"/>
  <c r="I24" s="1"/>
  <c r="J25"/>
  <c r="I25"/>
  <c r="J26"/>
  <c r="J27"/>
  <c r="I27" s="1"/>
  <c r="J28"/>
  <c r="J29"/>
  <c r="I29"/>
  <c r="J30"/>
  <c r="J8"/>
  <c r="I8" s="1"/>
  <c r="L8" i="71"/>
  <c r="P8"/>
  <c r="P9"/>
  <c r="P11"/>
  <c r="N12"/>
  <c r="P14"/>
  <c r="N15"/>
  <c r="P15"/>
  <c r="L18"/>
  <c r="P19"/>
  <c r="N20"/>
  <c r="L21"/>
  <c r="I21" s="1"/>
  <c r="P21"/>
  <c r="N22"/>
  <c r="N24"/>
  <c r="L25"/>
  <c r="L27"/>
  <c r="P27"/>
  <c r="N28"/>
  <c r="P29"/>
  <c r="L30"/>
  <c r="N30"/>
  <c r="J15"/>
  <c r="J29"/>
  <c r="I29" s="1"/>
  <c r="J8"/>
  <c r="I8" s="1"/>
  <c r="P8" i="70"/>
  <c r="N9"/>
  <c r="N10"/>
  <c r="P11"/>
  <c r="P12"/>
  <c r="L13"/>
  <c r="P13"/>
  <c r="L14"/>
  <c r="N14"/>
  <c r="L15"/>
  <c r="N15"/>
  <c r="N16"/>
  <c r="P17"/>
  <c r="L18"/>
  <c r="L20"/>
  <c r="N20"/>
  <c r="I20" s="1"/>
  <c r="N21"/>
  <c r="P21"/>
  <c r="N22"/>
  <c r="P22"/>
  <c r="P23"/>
  <c r="L24"/>
  <c r="L25"/>
  <c r="L26"/>
  <c r="N27"/>
  <c r="N28"/>
  <c r="N29"/>
  <c r="P29"/>
  <c r="N30"/>
  <c r="P30"/>
  <c r="J11"/>
  <c r="J12"/>
  <c r="J15"/>
  <c r="I15" s="1"/>
  <c r="J21"/>
  <c r="I21" s="1"/>
  <c r="J22"/>
  <c r="I22" s="1"/>
  <c r="J23"/>
  <c r="I23" s="1"/>
  <c r="J26"/>
  <c r="J29"/>
  <c r="I29" s="1"/>
  <c r="L8" i="98"/>
  <c r="L9"/>
  <c r="L10"/>
  <c r="P10"/>
  <c r="N11"/>
  <c r="L12"/>
  <c r="P12"/>
  <c r="L13"/>
  <c r="I13" s="1"/>
  <c r="L14"/>
  <c r="P14"/>
  <c r="N15"/>
  <c r="P15"/>
  <c r="L16"/>
  <c r="L17"/>
  <c r="L18"/>
  <c r="I18"/>
  <c r="N19"/>
  <c r="P19"/>
  <c r="L20"/>
  <c r="L21"/>
  <c r="L22"/>
  <c r="N22"/>
  <c r="P22"/>
  <c r="N23"/>
  <c r="P23"/>
  <c r="L24"/>
  <c r="P24"/>
  <c r="L25"/>
  <c r="L26"/>
  <c r="I26" s="1"/>
  <c r="N26"/>
  <c r="P26"/>
  <c r="N27"/>
  <c r="L28"/>
  <c r="P28"/>
  <c r="L29"/>
  <c r="L30"/>
  <c r="N30"/>
  <c r="P30"/>
  <c r="I30" s="1"/>
  <c r="J10"/>
  <c r="J12"/>
  <c r="I12" s="1"/>
  <c r="J14"/>
  <c r="J15"/>
  <c r="I15" s="1"/>
  <c r="J18"/>
  <c r="J19"/>
  <c r="I19" s="1"/>
  <c r="J20"/>
  <c r="I20" s="1"/>
  <c r="J22"/>
  <c r="J23"/>
  <c r="I23" s="1"/>
  <c r="J24"/>
  <c r="I24"/>
  <c r="J26"/>
  <c r="J28"/>
  <c r="J30"/>
  <c r="J8"/>
  <c r="I8" s="1"/>
  <c r="P25" i="70"/>
  <c r="P27"/>
  <c r="N26"/>
  <c r="E17" i="39"/>
  <c r="P20" i="73"/>
  <c r="P23"/>
  <c r="N18" i="71"/>
  <c r="I18" s="1"/>
  <c r="J10"/>
  <c r="S7" i="35"/>
  <c r="S13" s="1"/>
  <c r="AB7"/>
  <c r="Y8"/>
  <c r="J9"/>
  <c r="V9"/>
  <c r="V13" s="1"/>
  <c r="Y9"/>
  <c r="AB9"/>
  <c r="J10"/>
  <c r="Y10"/>
  <c r="AB10"/>
  <c r="J11"/>
  <c r="P11"/>
  <c r="S11"/>
  <c r="V11"/>
  <c r="Y11"/>
  <c r="AB11"/>
  <c r="Y12"/>
  <c r="G8"/>
  <c r="M9"/>
  <c r="G10"/>
  <c r="M10"/>
  <c r="D12"/>
  <c r="D11"/>
  <c r="B11" i="91"/>
  <c r="B9" i="90"/>
  <c r="B9" i="89"/>
  <c r="B12" i="88"/>
  <c r="B15"/>
  <c r="B14"/>
  <c r="B13"/>
  <c r="B11"/>
  <c r="C8" i="96"/>
  <c r="B8"/>
  <c r="C9"/>
  <c r="B9"/>
  <c r="C10"/>
  <c r="B10"/>
  <c r="C11"/>
  <c r="B11"/>
  <c r="C12"/>
  <c r="B12"/>
  <c r="C14"/>
  <c r="B14"/>
  <c r="C15"/>
  <c r="B15"/>
  <c r="C7"/>
  <c r="B7"/>
  <c r="G10" i="39"/>
  <c r="F10"/>
  <c r="E10"/>
  <c r="D10"/>
  <c r="C10" s="1"/>
  <c r="B10" s="1"/>
  <c r="G12" i="41"/>
  <c r="E12"/>
  <c r="P10" i="86"/>
  <c r="G11" i="41"/>
  <c r="F11"/>
  <c r="P9" i="86"/>
  <c r="L8"/>
  <c r="E9" i="41"/>
  <c r="D9"/>
  <c r="C8" i="90"/>
  <c r="B8"/>
  <c r="C9"/>
  <c r="C10"/>
  <c r="B10"/>
  <c r="C11"/>
  <c r="B11"/>
  <c r="C8" i="91"/>
  <c r="B8"/>
  <c r="C9"/>
  <c r="B9"/>
  <c r="C10"/>
  <c r="B10"/>
  <c r="C11"/>
  <c r="C8" i="89"/>
  <c r="B8"/>
  <c r="C9"/>
  <c r="C10"/>
  <c r="B10"/>
  <c r="C11"/>
  <c r="B11"/>
  <c r="C12"/>
  <c r="B12"/>
  <c r="C13"/>
  <c r="B13"/>
  <c r="C10" i="88"/>
  <c r="C11"/>
  <c r="C12"/>
  <c r="C13"/>
  <c r="C14"/>
  <c r="C15"/>
  <c r="L10" i="66"/>
  <c r="I10"/>
  <c r="E11" i="77"/>
  <c r="N8" i="66"/>
  <c r="F9" i="77"/>
  <c r="G9"/>
  <c r="J9" i="66"/>
  <c r="D10" i="77"/>
  <c r="C10" s="1"/>
  <c r="B10" s="1"/>
  <c r="E10"/>
  <c r="N9" i="66"/>
  <c r="F10" i="77"/>
  <c r="G14"/>
  <c r="E14"/>
  <c r="D14"/>
  <c r="G12"/>
  <c r="F12"/>
  <c r="L18" i="66"/>
  <c r="E12" i="77"/>
  <c r="C12" s="1"/>
  <c r="B12" s="1"/>
  <c r="D12"/>
  <c r="G11"/>
  <c r="N10" i="66"/>
  <c r="F11" i="77"/>
  <c r="D11"/>
  <c r="C11"/>
  <c r="B11" s="1"/>
  <c r="E16" i="39"/>
  <c r="G12"/>
  <c r="F12"/>
  <c r="E12"/>
  <c r="D12"/>
  <c r="C12" s="1"/>
  <c r="B12" s="1"/>
  <c r="F11"/>
  <c r="L8" i="67"/>
  <c r="E11" i="39"/>
  <c r="N29" i="71"/>
  <c r="L20"/>
  <c r="L16"/>
  <c r="N25" i="70"/>
  <c r="J20"/>
  <c r="J17"/>
  <c r="P14"/>
  <c r="J14"/>
  <c r="I14" s="1"/>
  <c r="N11"/>
  <c r="L9" i="68"/>
  <c r="N9"/>
  <c r="L10"/>
  <c r="N11"/>
  <c r="P11"/>
  <c r="N12"/>
  <c r="I12" s="1"/>
  <c r="L13"/>
  <c r="I13"/>
  <c r="P13"/>
  <c r="P14"/>
  <c r="P15"/>
  <c r="N16"/>
  <c r="I16" s="1"/>
  <c r="L17"/>
  <c r="N17"/>
  <c r="P17"/>
  <c r="N18"/>
  <c r="I18" s="1"/>
  <c r="L21"/>
  <c r="P21"/>
  <c r="L22"/>
  <c r="N23"/>
  <c r="N24"/>
  <c r="L25"/>
  <c r="P25"/>
  <c r="P26"/>
  <c r="N27"/>
  <c r="P27"/>
  <c r="L29"/>
  <c r="N29"/>
  <c r="P29"/>
  <c r="L10" i="67"/>
  <c r="P10"/>
  <c r="L11"/>
  <c r="N12"/>
  <c r="P12"/>
  <c r="L14"/>
  <c r="P14"/>
  <c r="P15"/>
  <c r="N16"/>
  <c r="L18"/>
  <c r="P19"/>
  <c r="N20"/>
  <c r="L22"/>
  <c r="I22"/>
  <c r="P22"/>
  <c r="N24"/>
  <c r="P24"/>
  <c r="L26"/>
  <c r="I26" s="1"/>
  <c r="P26"/>
  <c r="N27"/>
  <c r="I27" s="1"/>
  <c r="P27"/>
  <c r="N28"/>
  <c r="L30"/>
  <c r="P30"/>
  <c r="I30" s="1"/>
  <c r="J9"/>
  <c r="J12"/>
  <c r="I12" s="1"/>
  <c r="J13"/>
  <c r="I13" s="1"/>
  <c r="J14"/>
  <c r="I14" s="1"/>
  <c r="J16"/>
  <c r="I16" s="1"/>
  <c r="J17"/>
  <c r="J20"/>
  <c r="J21"/>
  <c r="I21"/>
  <c r="J22"/>
  <c r="J24"/>
  <c r="J25"/>
  <c r="J28"/>
  <c r="I28" s="1"/>
  <c r="J29"/>
  <c r="J30"/>
  <c r="N9" i="54"/>
  <c r="L10"/>
  <c r="I10"/>
  <c r="P10"/>
  <c r="N11"/>
  <c r="P12"/>
  <c r="N15"/>
  <c r="L16"/>
  <c r="P16"/>
  <c r="L18"/>
  <c r="P18"/>
  <c r="N19"/>
  <c r="P20"/>
  <c r="N21"/>
  <c r="I21" s="1"/>
  <c r="L22"/>
  <c r="L23"/>
  <c r="P23"/>
  <c r="N26"/>
  <c r="P26"/>
  <c r="P27"/>
  <c r="N28"/>
  <c r="P30"/>
  <c r="J9"/>
  <c r="I9"/>
  <c r="J10"/>
  <c r="J12"/>
  <c r="J13"/>
  <c r="J14"/>
  <c r="I14" s="1"/>
  <c r="J16"/>
  <c r="I16" s="1"/>
  <c r="J18"/>
  <c r="I18" s="1"/>
  <c r="J20"/>
  <c r="I20" s="1"/>
  <c r="J22"/>
  <c r="I22"/>
  <c r="J25"/>
  <c r="J28"/>
  <c r="I28" s="1"/>
  <c r="P11" i="66"/>
  <c r="N12"/>
  <c r="L13"/>
  <c r="N14"/>
  <c r="I14" s="1"/>
  <c r="N15"/>
  <c r="L16"/>
  <c r="I16" s="1"/>
  <c r="N16"/>
  <c r="L17"/>
  <c r="I17" s="1"/>
  <c r="P19"/>
  <c r="L20"/>
  <c r="I20" s="1"/>
  <c r="N20"/>
  <c r="L21"/>
  <c r="L22"/>
  <c r="I22" s="1"/>
  <c r="N22"/>
  <c r="L24"/>
  <c r="N24"/>
  <c r="N25"/>
  <c r="L26"/>
  <c r="I26"/>
  <c r="P27"/>
  <c r="L28"/>
  <c r="I28" s="1"/>
  <c r="L29"/>
  <c r="N30"/>
  <c r="P30"/>
  <c r="J17"/>
  <c r="J24"/>
  <c r="I24" s="1"/>
  <c r="J26"/>
  <c r="J29"/>
  <c r="P11" i="67"/>
  <c r="P18"/>
  <c r="P23"/>
  <c r="P29" i="86"/>
  <c r="P25"/>
  <c r="N24"/>
  <c r="P13"/>
  <c r="L14"/>
  <c r="L12"/>
  <c r="L11"/>
  <c r="N21"/>
  <c r="J21"/>
  <c r="I21" s="1"/>
  <c r="P17"/>
  <c r="P16"/>
  <c r="J8" i="66"/>
  <c r="L13" i="73"/>
  <c r="P16"/>
  <c r="P19"/>
  <c r="L20"/>
  <c r="L22"/>
  <c r="P24"/>
  <c r="J21"/>
  <c r="J22"/>
  <c r="I22" s="1"/>
  <c r="J27"/>
  <c r="M11" i="35"/>
  <c r="P12" i="73"/>
  <c r="N14"/>
  <c r="P9" i="68"/>
  <c r="P30"/>
  <c r="N13"/>
  <c r="N15"/>
  <c r="N19"/>
  <c r="N20"/>
  <c r="L11"/>
  <c r="L27"/>
  <c r="I27" s="1"/>
  <c r="P8"/>
  <c r="L8"/>
  <c r="I8" s="1"/>
  <c r="P14" i="54"/>
  <c r="P15"/>
  <c r="P22"/>
  <c r="N13"/>
  <c r="L14"/>
  <c r="L26"/>
  <c r="L30"/>
  <c r="J24"/>
  <c r="I24" s="1"/>
  <c r="J26"/>
  <c r="I26"/>
  <c r="J30"/>
  <c r="N18" i="66"/>
  <c r="N26"/>
  <c r="L12"/>
  <c r="I12" s="1"/>
  <c r="L30"/>
  <c r="C40" i="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F14" i="77"/>
  <c r="G9" i="39"/>
  <c r="G10" i="77"/>
  <c r="F9" i="39"/>
  <c r="C9" s="1"/>
  <c r="B9" s="1"/>
  <c r="J21" i="97"/>
  <c r="J30"/>
  <c r="I30" s="1"/>
  <c r="J13"/>
  <c r="I13" s="1"/>
  <c r="N10"/>
  <c r="I10"/>
  <c r="J20"/>
  <c r="J18"/>
  <c r="I18" s="1"/>
  <c r="J26"/>
  <c r="L26"/>
  <c r="L24"/>
  <c r="I24" s="1"/>
  <c r="L22"/>
  <c r="J12"/>
  <c r="I12" s="1"/>
  <c r="N24" i="70"/>
  <c r="I24"/>
  <c r="L10"/>
  <c r="N18"/>
  <c r="N8" i="73"/>
  <c r="L15"/>
  <c r="N10"/>
  <c r="L23" i="71"/>
  <c r="G16" i="39"/>
  <c r="D16"/>
  <c r="C16" s="1"/>
  <c r="B16" s="1"/>
  <c r="N26" i="71"/>
  <c r="E9" i="77"/>
  <c r="J9" i="70"/>
  <c r="I9" s="1"/>
  <c r="L9" i="66"/>
  <c r="I9"/>
  <c r="P8" i="54"/>
  <c r="J8" i="67"/>
  <c r="I8" s="1"/>
  <c r="D11" i="39"/>
  <c r="C11" s="1"/>
  <c r="B11" s="1"/>
  <c r="L8" i="73"/>
  <c r="L8" i="80"/>
  <c r="E9" i="39"/>
  <c r="D9" i="77"/>
  <c r="C9" s="1"/>
  <c r="B9" s="1"/>
  <c r="G11" i="39"/>
  <c r="J8" i="97"/>
  <c r="J9"/>
  <c r="I9" s="1"/>
  <c r="J27"/>
  <c r="J25"/>
  <c r="I25" s="1"/>
  <c r="N12" i="70"/>
  <c r="I12" s="1"/>
  <c r="J28" i="73"/>
  <c r="J24"/>
  <c r="I24" s="1"/>
  <c r="J12"/>
  <c r="I12"/>
  <c r="J20"/>
  <c r="P7" i="35"/>
  <c r="P13" s="1"/>
  <c r="N21" i="80"/>
  <c r="J11"/>
  <c r="L30" i="73"/>
  <c r="J11"/>
  <c r="I11" s="1"/>
  <c r="L21"/>
  <c r="I21" s="1"/>
  <c r="J25"/>
  <c r="I25" s="1"/>
  <c r="L10"/>
  <c r="J19"/>
  <c r="I19" s="1"/>
  <c r="J29"/>
  <c r="I29" s="1"/>
  <c r="J18"/>
  <c r="I18" s="1"/>
  <c r="J14"/>
  <c r="I14"/>
  <c r="L9"/>
  <c r="I9"/>
  <c r="J26"/>
  <c r="I26"/>
  <c r="J16"/>
  <c r="N22"/>
  <c r="N17"/>
  <c r="I17"/>
  <c r="I20"/>
  <c r="I23"/>
  <c r="I16"/>
  <c r="I26" i="99"/>
  <c r="I28"/>
  <c r="I23"/>
  <c r="I16"/>
  <c r="J30" i="71"/>
  <c r="I30"/>
  <c r="L29"/>
  <c r="J27"/>
  <c r="I27" s="1"/>
  <c r="J11"/>
  <c r="J12"/>
  <c r="L12"/>
  <c r="I12" s="1"/>
  <c r="J22"/>
  <c r="I22" s="1"/>
  <c r="L9"/>
  <c r="I9" s="1"/>
  <c r="J9"/>
  <c r="L15"/>
  <c r="I15" s="1"/>
  <c r="L11"/>
  <c r="I26"/>
  <c r="C13" i="76"/>
  <c r="B13" s="1"/>
  <c r="J28" i="70"/>
  <c r="I28" s="1"/>
  <c r="J30"/>
  <c r="J13"/>
  <c r="I13"/>
  <c r="P26"/>
  <c r="J16"/>
  <c r="I16" s="1"/>
  <c r="J10"/>
  <c r="I10" s="1"/>
  <c r="J25"/>
  <c r="I25" s="1"/>
  <c r="J19"/>
  <c r="I19"/>
  <c r="L9"/>
  <c r="I8"/>
  <c r="J27" i="98"/>
  <c r="I27" s="1"/>
  <c r="J16"/>
  <c r="J11"/>
  <c r="I11" s="1"/>
  <c r="N17"/>
  <c r="N13"/>
  <c r="J25"/>
  <c r="I25" s="1"/>
  <c r="N12"/>
  <c r="J29"/>
  <c r="I29" s="1"/>
  <c r="I28"/>
  <c r="I22"/>
  <c r="I14"/>
  <c r="I26" i="97"/>
  <c r="L8"/>
  <c r="I8" s="1"/>
  <c r="J29"/>
  <c r="I29"/>
  <c r="J22"/>
  <c r="I19"/>
  <c r="J14"/>
  <c r="I14"/>
  <c r="I22"/>
  <c r="I20"/>
  <c r="J11"/>
  <c r="I11"/>
  <c r="J28"/>
  <c r="I28"/>
  <c r="J15"/>
  <c r="I15"/>
  <c r="I27"/>
  <c r="J15" i="68"/>
  <c r="I15" s="1"/>
  <c r="I30"/>
  <c r="I28"/>
  <c r="I20"/>
  <c r="J29"/>
  <c r="J21"/>
  <c r="I21" s="1"/>
  <c r="J17"/>
  <c r="I17"/>
  <c r="J13"/>
  <c r="J25"/>
  <c r="I25" s="1"/>
  <c r="I22"/>
  <c r="I19"/>
  <c r="I11"/>
  <c r="J9"/>
  <c r="I9"/>
  <c r="L26"/>
  <c r="L14"/>
  <c r="I14" s="1"/>
  <c r="I17" i="67"/>
  <c r="I9"/>
  <c r="I29"/>
  <c r="I24"/>
  <c r="I25"/>
  <c r="J15"/>
  <c r="I15"/>
  <c r="J11"/>
  <c r="I11"/>
  <c r="J27"/>
  <c r="J23"/>
  <c r="I23" s="1"/>
  <c r="J19"/>
  <c r="I19" s="1"/>
  <c r="N16" i="54"/>
  <c r="I12"/>
  <c r="L29"/>
  <c r="I29" s="1"/>
  <c r="L25"/>
  <c r="I25"/>
  <c r="L17"/>
  <c r="L13"/>
  <c r="I13" s="1"/>
  <c r="L9"/>
  <c r="I30"/>
  <c r="J18" i="66"/>
  <c r="I18" s="1"/>
  <c r="J25"/>
  <c r="I25" s="1"/>
  <c r="J21"/>
  <c r="J13"/>
  <c r="I13" s="1"/>
  <c r="L23"/>
  <c r="L15"/>
  <c r="I15"/>
  <c r="L8"/>
  <c r="I8"/>
  <c r="J10"/>
  <c r="J23"/>
  <c r="D14" i="41"/>
  <c r="D10"/>
  <c r="C10" s="1"/>
  <c r="B10" s="1"/>
  <c r="J9" i="86"/>
  <c r="G9" i="41"/>
  <c r="P21" i="86"/>
  <c r="F13" i="41"/>
  <c r="N16" i="86"/>
  <c r="J26"/>
  <c r="I26" s="1"/>
  <c r="J30"/>
  <c r="J13" i="73"/>
  <c r="I13" s="1"/>
  <c r="L28"/>
  <c r="J8"/>
  <c r="I8"/>
  <c r="J17" i="71"/>
  <c r="I17" s="1"/>
  <c r="J23"/>
  <c r="I23" s="1"/>
  <c r="J25"/>
  <c r="I25" s="1"/>
  <c r="L14"/>
  <c r="I11"/>
  <c r="J21"/>
  <c r="L13"/>
  <c r="J16"/>
  <c r="I16"/>
  <c r="J19"/>
  <c r="I19"/>
  <c r="J20"/>
  <c r="I20" s="1"/>
  <c r="L11" i="70"/>
  <c r="J24"/>
  <c r="J27"/>
  <c r="I27" s="1"/>
  <c r="L17"/>
  <c r="J18"/>
  <c r="I18"/>
  <c r="P20"/>
  <c r="L16" i="97"/>
  <c r="I16" s="1"/>
  <c r="N24"/>
  <c r="J19" i="54"/>
  <c r="I19" s="1"/>
  <c r="L21"/>
  <c r="J15"/>
  <c r="I15" s="1"/>
  <c r="J11"/>
  <c r="I11"/>
  <c r="J27"/>
  <c r="I27" s="1"/>
  <c r="J23"/>
  <c r="J8"/>
  <c r="I8"/>
  <c r="L11" i="66"/>
  <c r="L19"/>
  <c r="L27"/>
  <c r="I27" s="1"/>
  <c r="I28" i="73"/>
  <c r="I17" i="70"/>
  <c r="I23" i="54"/>
  <c r="I19" i="66"/>
  <c r="I11"/>
  <c r="I21"/>
  <c r="I11" i="70"/>
  <c r="I23" i="66"/>
  <c r="I30" i="70"/>
  <c r="C9" i="76"/>
  <c r="B9"/>
  <c r="C10"/>
  <c r="B10"/>
  <c r="C9" i="87"/>
  <c r="B9"/>
  <c r="I20" i="67"/>
  <c r="I26" i="68"/>
  <c r="I17" i="98"/>
  <c r="I24" i="71"/>
  <c r="I13"/>
  <c r="I29" i="68"/>
  <c r="I16" i="98"/>
  <c r="I29" i="66"/>
  <c r="C14" i="77"/>
  <c r="B14" s="1"/>
  <c r="I26" i="70"/>
  <c r="I15" i="73"/>
  <c r="C12" i="76"/>
  <c r="B12"/>
  <c r="C11" i="87"/>
  <c r="B11"/>
  <c r="I17" i="54"/>
  <c r="I10" i="68"/>
  <c r="J29" i="80"/>
  <c r="I29" s="1"/>
  <c r="J23"/>
  <c r="I23" s="1"/>
  <c r="J15"/>
  <c r="I15" s="1"/>
  <c r="P8"/>
  <c r="G17" i="39"/>
  <c r="J25" i="80"/>
  <c r="I25" s="1"/>
  <c r="J17"/>
  <c r="I17" s="1"/>
  <c r="I18"/>
  <c r="J19"/>
  <c r="I19"/>
  <c r="L20"/>
  <c r="I24"/>
  <c r="J27"/>
  <c r="I27"/>
  <c r="J21"/>
  <c r="I21"/>
  <c r="J13"/>
  <c r="I13"/>
  <c r="L30"/>
  <c r="I30"/>
  <c r="I9"/>
  <c r="I11"/>
  <c r="J10"/>
  <c r="I10"/>
  <c r="J26"/>
  <c r="I26"/>
  <c r="J22"/>
  <c r="I22"/>
  <c r="J12"/>
  <c r="I12"/>
  <c r="J14"/>
  <c r="I14"/>
  <c r="I28"/>
  <c r="I20"/>
  <c r="I16"/>
  <c r="F17" i="39"/>
  <c r="J15" i="86"/>
  <c r="I15"/>
  <c r="F9" i="41"/>
  <c r="C9"/>
  <c r="B9" s="1"/>
  <c r="N8" i="86"/>
  <c r="I28"/>
  <c r="P23"/>
  <c r="I23" s="1"/>
  <c r="J11"/>
  <c r="I11" s="1"/>
  <c r="G14" i="41"/>
  <c r="P22" i="86"/>
  <c r="L10"/>
  <c r="E11" i="41"/>
  <c r="N18" i="86"/>
  <c r="I18" s="1"/>
  <c r="F12" i="41"/>
  <c r="C12"/>
  <c r="B12" s="1"/>
  <c r="J13" i="86"/>
  <c r="I13" s="1"/>
  <c r="J27"/>
  <c r="I27" s="1"/>
  <c r="L21"/>
  <c r="I16"/>
  <c r="J14"/>
  <c r="I14"/>
  <c r="J22"/>
  <c r="P18"/>
  <c r="G10" i="41"/>
  <c r="I30" i="86"/>
  <c r="P8"/>
  <c r="L24"/>
  <c r="I24" s="1"/>
  <c r="J12"/>
  <c r="I12" s="1"/>
  <c r="N19"/>
  <c r="J18"/>
  <c r="J8"/>
  <c r="N9"/>
  <c r="P19"/>
  <c r="J8" i="80"/>
  <c r="I8"/>
  <c r="D17" i="39"/>
  <c r="C17"/>
  <c r="B17" s="1"/>
  <c r="I8" i="86"/>
  <c r="J17"/>
  <c r="I17" s="1"/>
  <c r="L20"/>
  <c r="I20" s="1"/>
  <c r="L26"/>
  <c r="J25"/>
  <c r="I25" s="1"/>
  <c r="D13" i="41"/>
  <c r="C13" s="1"/>
  <c r="B13" s="1"/>
  <c r="J19" i="86"/>
  <c r="J29"/>
  <c r="I29" s="1"/>
  <c r="L19"/>
  <c r="I19" s="1"/>
  <c r="E13" i="41"/>
  <c r="L22" i="86"/>
  <c r="I22" s="1"/>
  <c r="E14" i="41"/>
  <c r="C14" s="1"/>
  <c r="B14" s="1"/>
  <c r="D11"/>
  <c r="C11"/>
  <c r="B11" s="1"/>
  <c r="J10" i="86"/>
  <c r="I10" s="1"/>
  <c r="E10" i="41"/>
  <c r="L9" i="86"/>
  <c r="I9"/>
  <c r="M13" i="35"/>
  <c r="Y13"/>
  <c r="G13"/>
  <c r="J13"/>
  <c r="AB13"/>
  <c r="D13"/>
</calcChain>
</file>

<file path=xl/sharedStrings.xml><?xml version="1.0" encoding="utf-8"?>
<sst xmlns="http://schemas.openxmlformats.org/spreadsheetml/2006/main" count="1782" uniqueCount="243">
  <si>
    <t>Charts</t>
  </si>
  <si>
    <t>1. Percentages are rounded and may not add to 100.</t>
  </si>
  <si>
    <t>Overall effectiveness</t>
  </si>
  <si>
    <t>Outstanding</t>
  </si>
  <si>
    <t>Good</t>
  </si>
  <si>
    <t>Satisfactory</t>
  </si>
  <si>
    <t>Inadequate</t>
  </si>
  <si>
    <t>Total</t>
  </si>
  <si>
    <t>Full inspections</t>
  </si>
  <si>
    <t>Re-inspections</t>
  </si>
  <si>
    <t>Focused monitoring visits</t>
  </si>
  <si>
    <t>Re-inspection monitoring visits</t>
  </si>
  <si>
    <t>Partial re-inspections</t>
  </si>
  <si>
    <t>All learning and skills</t>
  </si>
  <si>
    <t>All colleges</t>
  </si>
  <si>
    <r>
      <t>All colleges</t>
    </r>
    <r>
      <rPr>
        <b/>
        <vertAlign val="superscript"/>
        <sz val="8"/>
        <rFont val="Tahoma"/>
        <family val="2"/>
      </rPr>
      <t>1</t>
    </r>
  </si>
  <si>
    <t>© Crown copyright</t>
  </si>
  <si>
    <t>http://www.nationalarchives.gov.uk/doc/open-government-licence/</t>
  </si>
  <si>
    <t>To view this licence, visit:</t>
  </si>
  <si>
    <t>1 March 2010</t>
  </si>
  <si>
    <t>1 April 2010</t>
  </si>
  <si>
    <t>1 May 2010</t>
  </si>
  <si>
    <t>1 June 2010</t>
  </si>
  <si>
    <t>1 July 2010</t>
  </si>
  <si>
    <t>1 August 2010</t>
  </si>
  <si>
    <t>31 January 2010</t>
  </si>
  <si>
    <t>31 December 2009</t>
  </si>
  <si>
    <t>30 November 2009</t>
  </si>
  <si>
    <t>31 October 2009</t>
  </si>
  <si>
    <t>30 September 2009</t>
  </si>
  <si>
    <t>28 February 2010</t>
  </si>
  <si>
    <t>31 March 2010</t>
  </si>
  <si>
    <t>30 April 2010</t>
  </si>
  <si>
    <t>31 May 2010</t>
  </si>
  <si>
    <t>30 June 2010</t>
  </si>
  <si>
    <t>31 July 2010</t>
  </si>
  <si>
    <t>31 August 2010</t>
  </si>
  <si>
    <t>A. Outcomes for learners</t>
  </si>
  <si>
    <t>A1. How well do learners achieve and enjoy their learning</t>
  </si>
  <si>
    <t>A1.a) How well do learners attain their learning goals</t>
  </si>
  <si>
    <t>A1.b) How well do learners progress?</t>
  </si>
  <si>
    <t>A2. How well do learners improve their economic and social well-being through learning and development?</t>
  </si>
  <si>
    <t>A3. How safe do learners feel?</t>
  </si>
  <si>
    <t>A4. Are learners able to make informed choices about their own health and well being?*</t>
  </si>
  <si>
    <t>A5. How well do learners make a positive contribution to the community?*</t>
  </si>
  <si>
    <t>B. Quality of provision</t>
  </si>
  <si>
    <t>B1. How effectively do teaching, training and assessment support learning and development?</t>
  </si>
  <si>
    <t>B2. How effectively does the provision meet the needs and interests of users?</t>
  </si>
  <si>
    <t>B3. How well do partnerships with schools, employers, community groups and others lead to benefits for learners?</t>
  </si>
  <si>
    <t>B4. How effective are the care, guidance and support learners receive in helping them to achieve?</t>
  </si>
  <si>
    <t>C. Leadership and management</t>
  </si>
  <si>
    <t>C1. How effectively do leaders and managers raise expectations and promote ambition throughout the organisation?</t>
  </si>
  <si>
    <t>C2. How effectively do governors and supervisory bodies provide leadership, direction and challenge?*</t>
  </si>
  <si>
    <t>C3. Safeguarding</t>
  </si>
  <si>
    <t>C4. Equality and diversity</t>
  </si>
  <si>
    <t>C5. How effectively does the provider engage with users to support and promote improvement?</t>
  </si>
  <si>
    <t>C6. How effectively does self-assessment improve the quality of the provision and outcomes for learners?</t>
  </si>
  <si>
    <t>C7. How efficiently and effectively does the provider use its available resources to secure value for money?</t>
  </si>
  <si>
    <t>Type of provider</t>
  </si>
  <si>
    <t>Date of inspection</t>
  </si>
  <si>
    <t>Judgement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</si>
  <si>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</si>
  <si>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</si>
  <si>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</si>
  <si>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</si>
  <si>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Inspection activity</t>
  </si>
  <si>
    <t>Contents</t>
  </si>
  <si>
    <t>Number of providers</t>
  </si>
  <si>
    <t>Select period:</t>
  </si>
  <si>
    <t>Month1</t>
  </si>
  <si>
    <t>Month2</t>
  </si>
  <si>
    <t>Month3</t>
  </si>
  <si>
    <t>Table1</t>
  </si>
  <si>
    <t>Quarter</t>
  </si>
  <si>
    <t>1 September 2009</t>
  </si>
  <si>
    <t>1 October 2009</t>
  </si>
  <si>
    <t>1 November 2009</t>
  </si>
  <si>
    <t>1 December 2009</t>
  </si>
  <si>
    <t>1 February 2010</t>
  </si>
  <si>
    <t>1 January 2010</t>
  </si>
  <si>
    <t>Provider name</t>
  </si>
  <si>
    <t>All L&amp;S</t>
  </si>
  <si>
    <t>ACL</t>
  </si>
  <si>
    <t>Prison</t>
  </si>
  <si>
    <t>Probation</t>
  </si>
  <si>
    <t>Number</t>
  </si>
  <si>
    <t>Prison and young offender institutions</t>
  </si>
  <si>
    <t>URN</t>
  </si>
  <si>
    <t>Adult and community learning</t>
  </si>
  <si>
    <t xml:space="preserve">All adult and community learning </t>
  </si>
  <si>
    <t>Learning and skills inspections and outcomes</t>
  </si>
  <si>
    <t>Tables</t>
  </si>
  <si>
    <t>Next Step</t>
  </si>
  <si>
    <t>Source: Ofsted inspections</t>
  </si>
  <si>
    <t>Official Statistics Release</t>
  </si>
  <si>
    <t>Policy area:</t>
  </si>
  <si>
    <t>Theme:</t>
  </si>
  <si>
    <t>Published on:</t>
  </si>
  <si>
    <t>Coverage:</t>
  </si>
  <si>
    <t>England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</si>
  <si>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</si>
  <si>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</si>
  <si>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</si>
  <si>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</si>
  <si>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</si>
  <si>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</si>
  <si>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enquiries@ofsted.gov.uk</t>
  </si>
  <si>
    <t>Press enquiries:</t>
  </si>
  <si>
    <t>Link to official statistics release web page:</t>
  </si>
  <si>
    <t>Publication medium:</t>
  </si>
  <si>
    <t>Publication frequency:</t>
  </si>
  <si>
    <t>Matthew Coffey</t>
  </si>
  <si>
    <t>pressenquiries@ofsted.gov.uk</t>
  </si>
  <si>
    <t>Ofsted website</t>
  </si>
  <si>
    <t>Quarterly</t>
  </si>
  <si>
    <t>Education, children's services and skills</t>
  </si>
  <si>
    <t>Office for Standards in Education, Children's Services and Skills (Ofsted)
125 Kingsway
London
WC2B 6SE</t>
  </si>
  <si>
    <t>http://www.ofsted.gov.uk/publications/20110009</t>
  </si>
  <si>
    <t>1. Includes general further education college/tertiary college, sixth form college, specialist further education college and independent specialist college.</t>
  </si>
  <si>
    <t>Total number inspected</t>
  </si>
  <si>
    <t xml:space="preserve">     A1. How well do learners achieve and enjoy their learning</t>
  </si>
  <si>
    <t xml:space="preserve">          A1.a) How well do learners attain their learning goals</t>
  </si>
  <si>
    <t xml:space="preserve">          A1.b) How well do learners progress?</t>
  </si>
  <si>
    <t xml:space="preserve">     A2. How well do learners improve their economic and social well-being through learning 
     and development?</t>
  </si>
  <si>
    <t xml:space="preserve">     A3. How safe do learners feel?</t>
  </si>
  <si>
    <t xml:space="preserve">     B1. How effectively do teaching, training and assessment support learning and 
     development?</t>
  </si>
  <si>
    <t xml:space="preserve">     B2. How effectively does the provision meet the needs and interests of users?</t>
  </si>
  <si>
    <t xml:space="preserve">     B3. How well do partnerships with schools, employers, community groups and others 
     lead to benefits for learners?</t>
  </si>
  <si>
    <t xml:space="preserve">     B4. How effective are the care, guidance and support learners receive in helping them 
     to achieve?</t>
  </si>
  <si>
    <t xml:space="preserve">     C1. How effectively do leaders and managers raise expectations and promote ambition 
     throughout the organisation?</t>
  </si>
  <si>
    <t xml:space="preserve">    C3. How effectively does the provider promote the safeguarding of learners?</t>
  </si>
  <si>
    <t>C4. How effectively does the provider actively promote equality and diversity,
tackle discrimination and narrow the achievement gap?</t>
  </si>
  <si>
    <t xml:space="preserve">     C5. How effectively does the provider engage with users to support and promote 
     improvement?</t>
  </si>
  <si>
    <t xml:space="preserve">     C6. How effectively does self-assessment improve the quality of the provision and 
     outcomes for learners?</t>
  </si>
  <si>
    <t xml:space="preserve">     C7. How efficiently and effectively does the provider use its available resources to 
     secure value for money?</t>
  </si>
  <si>
    <t>Table2 All learning and skills</t>
  </si>
  <si>
    <t>1. Includes specialist further education college.</t>
  </si>
  <si>
    <r>
      <t xml:space="preserve">     A4. Are learners able to make informed choices about their own health and well being?</t>
    </r>
    <r>
      <rPr>
        <vertAlign val="superscript"/>
        <sz val="10"/>
        <rFont val="Tahoma"/>
        <family val="2"/>
      </rPr>
      <t>2</t>
    </r>
  </si>
  <si>
    <r>
      <t xml:space="preserve">     A5. How well do learners make a positive contribution to the community?</t>
    </r>
    <r>
      <rPr>
        <vertAlign val="superscript"/>
        <sz val="10"/>
        <rFont val="Tahoma"/>
        <family val="2"/>
      </rPr>
      <t>2</t>
    </r>
  </si>
  <si>
    <r>
      <t xml:space="preserve">     C2. How effectively do governors and supervisory bodies provide leadership, direction 
     and challenge?</t>
    </r>
    <r>
      <rPr>
        <vertAlign val="superscript"/>
        <sz val="10"/>
        <rFont val="Tahoma"/>
        <family val="2"/>
      </rPr>
      <t>2</t>
    </r>
  </si>
  <si>
    <t>2. Where applicable to the type of provision.</t>
  </si>
  <si>
    <t>Table2a all colleges</t>
  </si>
  <si>
    <t>Table2b GFEC/TC</t>
  </si>
  <si>
    <t>Table2c SFC</t>
  </si>
  <si>
    <t>Table2d ISC</t>
  </si>
  <si>
    <t>1. Figures represent the number of providers.</t>
  </si>
  <si>
    <t>2. Figures represent the number of providers.</t>
  </si>
  <si>
    <t>Full/short unannounced prison inspections</t>
  </si>
  <si>
    <t>Capacity to improve</t>
  </si>
  <si>
    <t>Outcomes for learners</t>
  </si>
  <si>
    <t>Quality of provision</t>
  </si>
  <si>
    <t>Leadership and management</t>
  </si>
  <si>
    <t xml:space="preserve">Cross tabulation all L&amp;S </t>
  </si>
  <si>
    <t>Cross tabulation all colleges</t>
  </si>
  <si>
    <t>Cross tabulation all WBLs</t>
  </si>
  <si>
    <t>Cross tabulation all ACLs</t>
  </si>
  <si>
    <t>Jo Parkman</t>
  </si>
  <si>
    <t>2. GFEC/TC: general further education college/tertiary college; SFC: sixth form college; ISC: independent specialist college; ILP: independent learning provider (includes employer providers); ACL: adult and community learning provider; YOI: young offender institution.</t>
  </si>
  <si>
    <t>All independent learning providers</t>
  </si>
  <si>
    <t>HEI</t>
  </si>
  <si>
    <t>ILP</t>
  </si>
  <si>
    <t>DaDa</t>
  </si>
  <si>
    <t>Table2e HEI</t>
  </si>
  <si>
    <t>Table2f DaDa</t>
  </si>
  <si>
    <t>Table2g ILP</t>
  </si>
  <si>
    <t>Table2h ACL</t>
  </si>
  <si>
    <t>Table2i NextStep</t>
  </si>
  <si>
    <t>Table2j Prison</t>
  </si>
  <si>
    <t>Table2k Probation</t>
  </si>
  <si>
    <r>
      <t>Dance and drama colleges</t>
    </r>
    <r>
      <rPr>
        <b/>
        <vertAlign val="superscript"/>
        <sz val="8"/>
        <rFont val="Tahoma"/>
        <family val="2"/>
      </rPr>
      <t>2</t>
    </r>
  </si>
  <si>
    <t>2. Inspection of the Dance and Drama Awards scheme only not providers as a whole.</t>
  </si>
  <si>
    <r>
      <t>Further education in higher education institutions</t>
    </r>
    <r>
      <rPr>
        <b/>
        <vertAlign val="superscript"/>
        <sz val="8"/>
        <rFont val="Tahoma"/>
        <family val="2"/>
      </rPr>
      <t>3</t>
    </r>
  </si>
  <si>
    <r>
      <t>Independent learning provider</t>
    </r>
    <r>
      <rPr>
        <b/>
        <vertAlign val="superscript"/>
        <sz val="8"/>
        <rFont val="Tahoma"/>
        <family val="2"/>
      </rPr>
      <t>4</t>
    </r>
  </si>
  <si>
    <t>4. Includes employer provision.</t>
  </si>
  <si>
    <t xml:space="preserve">3. Inspection of further education provision only not providers as a whole. </t>
  </si>
  <si>
    <t>1. Does not include inspections of the Dance and Drama Awards scheme or further education in higher education institute inspections.</t>
  </si>
  <si>
    <t>Inspection judgements relate to the further education provision only not providers as a whole</t>
  </si>
  <si>
    <t>Inspection judgements relate to the provision of the Dance and Drama Awards scheme only and not providers as a whole</t>
  </si>
  <si>
    <t>2. Does not include dance and drama college inspections or inspections of further education in higher education institutions.</t>
  </si>
  <si>
    <t>1 October 2011 and 31 December 2011</t>
  </si>
  <si>
    <t>October 2011</t>
  </si>
  <si>
    <t>November 2011</t>
  </si>
  <si>
    <t>December 2011</t>
  </si>
  <si>
    <t>Table 3: Learning and skills providers judged inadequate between 1 October 2011 and 31 December 2011 (final)</t>
  </si>
  <si>
    <t>Capital Engineering Group Holdings Ltd</t>
  </si>
  <si>
    <t>Southbank Training Limited</t>
  </si>
  <si>
    <t>Coulsdon Sixth Form College</t>
  </si>
  <si>
    <t>Travis Perkins Plc</t>
  </si>
  <si>
    <t>Treloar College</t>
  </si>
  <si>
    <t>ISS UK Limited</t>
  </si>
  <si>
    <t>Sussex Coast College Hastings</t>
  </si>
  <si>
    <t>John Leggott Sixth Form College</t>
  </si>
  <si>
    <t>Southwark College</t>
  </si>
  <si>
    <t>Polestar UK Print Limited</t>
  </si>
  <si>
    <t>HMP Dartmoor</t>
  </si>
  <si>
    <t>Independent learning provider</t>
  </si>
  <si>
    <t>Prison and young offender institution</t>
  </si>
  <si>
    <t>Independent learning provider - employer</t>
  </si>
  <si>
    <t>Sixth form college</t>
  </si>
  <si>
    <t>Independent specialist college</t>
  </si>
  <si>
    <t>General further education college/tertiary college</t>
  </si>
  <si>
    <t>1. This list only includes inspections where the report was published as at 30 April 2012</t>
  </si>
  <si>
    <t>2. Does not include inspections of the Dance and Drama Awards scheme or further education in higher education institute inspections.</t>
  </si>
  <si>
    <r>
      <t>Chart 3: Overall effectiveness of learning and skills providers inspected between 1 October 2009 and 31 December 2011, by quarter</t>
    </r>
    <r>
      <rPr>
        <b/>
        <vertAlign val="superscript"/>
        <sz val="10"/>
        <rFont val="Tahoma"/>
        <family val="2"/>
      </rPr>
      <t>1 2</t>
    </r>
  </si>
  <si>
    <r>
      <t>Chart 4: Overall effectiveness of colleges inspected between 1 September 2005 and 31 December 2011, by academic year</t>
    </r>
    <r>
      <rPr>
        <b/>
        <vertAlign val="superscript"/>
        <sz val="10"/>
        <rFont val="Tahoma"/>
        <family val="2"/>
      </rPr>
      <t>1 2</t>
    </r>
  </si>
  <si>
    <r>
      <t>Chart 4a: Overall effectiveness of independent learning providers inspected between 1 September 2007 and 31 December 2011, by academic year</t>
    </r>
    <r>
      <rPr>
        <b/>
        <vertAlign val="superscript"/>
        <sz val="10"/>
        <rFont val="Tahoma"/>
        <family val="2"/>
      </rPr>
      <t>1 2</t>
    </r>
  </si>
  <si>
    <t>2. Includes employer providers.</t>
  </si>
  <si>
    <r>
      <t>Chart 4b: Overall effectiveness of adult and community learning providers inspected between 1 September 2007 and 31 December 2011, by academic year</t>
    </r>
    <r>
      <rPr>
        <b/>
        <vertAlign val="superscript"/>
        <sz val="10"/>
        <rFont val="Tahoma"/>
        <family val="2"/>
      </rPr>
      <t>1 2</t>
    </r>
  </si>
  <si>
    <t>12 June 2012</t>
  </si>
  <si>
    <t>1 October to 31 December 2011</t>
  </si>
  <si>
    <t>FINAL</t>
  </si>
  <si>
    <t>1. Where applicable to the type of provision.</t>
  </si>
  <si>
    <r>
      <t xml:space="preserve">     A4. Are learners able to make informed choices about their own health and well being?</t>
    </r>
    <r>
      <rPr>
        <vertAlign val="superscript"/>
        <sz val="10"/>
        <rFont val="Tahoma"/>
        <family val="2"/>
      </rPr>
      <t>1</t>
    </r>
  </si>
  <si>
    <r>
      <t xml:space="preserve">     A5. How well do learners make a positive contribution to the community?</t>
    </r>
    <r>
      <rPr>
        <vertAlign val="superscript"/>
        <sz val="10"/>
        <rFont val="Tahoma"/>
        <family val="2"/>
      </rPr>
      <t>1</t>
    </r>
  </si>
  <si>
    <r>
      <t xml:space="preserve">     C2. How effectively do governors and supervisory bodies provide leadership, direction 
     and challenge?</t>
    </r>
    <r>
      <rPr>
        <vertAlign val="superscript"/>
        <sz val="10"/>
        <rFont val="Tahoma"/>
        <family val="2"/>
      </rPr>
      <t>1</t>
    </r>
  </si>
  <si>
    <t>Chart 1a: Overall effectiveness of learning and skills providers inspected between 1 September 2011 and 31 December 2011 (final)¹ ²</t>
  </si>
  <si>
    <t>Table 1: Number of learning and skills providers inspected between 1 October 2011 and 31 December 2011, by provider and inspection type (final)</t>
  </si>
  <si>
    <t>Table 2: Inspection outcomes of learning and skills providers inspected between 1 October 2011 and 31 December 2011 (final)</t>
  </si>
  <si>
    <t>Table 2a: Inspection outcomes of colleges inspected between 1 October 2011 and 31 December 2011 (final)</t>
  </si>
  <si>
    <t>Table 2b: Inspection outcomes of general further education colleges/tertiary colleges inspected between 1 October 2011 and 31 December 2011 (final)</t>
  </si>
  <si>
    <t>Table 2c: Inspection outcomes of sixth form colleges inspected between 1 October 2011 and 31 December 2011 (final)</t>
  </si>
  <si>
    <t>Table 2d: Inspection outcomes of independent specialist colleges inspected between 1 October 2011 and 31 December 2011 (final)</t>
  </si>
  <si>
    <t>Table 2e: Inspection outcomes of higher education institutes inspected between 1 October 2011 and 31 December 2011 (final)</t>
  </si>
  <si>
    <t>Table 2f: Inspection outcomes of dance and drama colleges inspected between 1 October 2011 and 31 December 2011 (final)</t>
  </si>
  <si>
    <t>Table 2g: Inspection outcomes of independent learning providers inspected between 1 October 2011 and 31 December 2011 (final)</t>
  </si>
  <si>
    <t>Table 2h: Inspection outcomes of adult and community learning providers inspected between 1 October 2011 and 31 December 2011 (final)</t>
  </si>
  <si>
    <t>Table 2i: Inspection outcomes of Next Step providers inspected between 1 October 2011 and 31 December 2011 (final)</t>
  </si>
  <si>
    <t>Table 2j: Inspection outcomes of prison and young offender institutions inspected between 1 October 2011 and 31 December 2011 (final)</t>
  </si>
  <si>
    <t>Table 2k: Inspection outcomes of probation trusts inspected between 1 October 2011 and 31 December 2011 (final)</t>
  </si>
  <si>
    <t>Chart 1: Overall effectiveness of learning and skills providers inspected between 1 October 2011 and 31 December 2011 (final)</t>
  </si>
  <si>
    <t>Chart 1a: Overall effectiveness of learning and skills providers inspected between 1 September 2011 and 31 December 2011 (final)</t>
  </si>
  <si>
    <t>Chart 2: Key inspection judgements of learning and skills providers inspected between 1 October 2011 and 31 December 2011 (final)</t>
  </si>
  <si>
    <t>Chart 2a: Key inspection judgements of colleges inspected between 1 October 2011 and 31 December 2011 (final)</t>
  </si>
  <si>
    <t>Chart 2b: Key inspection judgements of independent learning providers inspected between 1 October 2011 and 31 December 2011 (final)</t>
  </si>
  <si>
    <t>Chart 2c: Key inspection judgements of adult and community learning providers inspected between 1 October 2011 and 31 December 2011 (final)</t>
  </si>
  <si>
    <t>Chart 3: Overall effectiveness of learning and skills providers inspected between 1 October 2009 and 31 December 2011, by quarter</t>
  </si>
  <si>
    <t>Chart 4: Overall effectiveness of colleges inspected between 1 September 2005 and 31 December 2011, by academic year</t>
  </si>
  <si>
    <t>Chart 4a: Overall effectiveness of independent learning providers inspected between 1 September 2007 and 31 December 2011, by academic year</t>
  </si>
  <si>
    <t>Chart 4b: Overall effectiveness of adult and community learning providers inspected between 1 September 2007 and 31 December 2011, by academic year</t>
  </si>
  <si>
    <t>1. Includes employer providers.</t>
  </si>
  <si>
    <t>0</t>
  </si>
  <si>
    <t>1. Includes general further education college/tertiary college, sixth form college and independent specialist college.</t>
  </si>
  <si>
    <t>3. Includes general further education college/tertiary college, sixth form college and independent specialist college.</t>
  </si>
</sst>
</file>

<file path=xl/styles.xml><?xml version="1.0" encoding="utf-8"?>
<styleSheet xmlns="http://schemas.openxmlformats.org/spreadsheetml/2006/main">
  <numFmts count="1">
    <numFmt numFmtId="165" formatCode="dd/mm/yyyy;@"/>
  </numFmts>
  <fonts count="29"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b/>
      <vertAlign val="superscript"/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vertAlign val="superscript"/>
      <sz val="10"/>
      <name val="Tahoma"/>
      <family val="2"/>
    </font>
    <font>
      <b/>
      <sz val="20"/>
      <color indexed="9"/>
      <name val="Tahoma"/>
      <family val="2"/>
    </font>
    <font>
      <b/>
      <vertAlign val="superscript"/>
      <sz val="10"/>
      <name val="Tahoma"/>
      <family val="2"/>
    </font>
    <font>
      <sz val="8"/>
      <color indexed="10"/>
      <name val="Tahoma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19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8" fillId="2" borderId="0" xfId="1" applyFont="1" applyFill="1" applyAlignment="1" applyProtection="1"/>
    <xf numFmtId="49" fontId="0" fillId="2" borderId="0" xfId="0" applyNumberFormat="1" applyFill="1"/>
    <xf numFmtId="0" fontId="8" fillId="2" borderId="0" xfId="1" applyFill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8" fillId="2" borderId="0" xfId="1" applyFill="1" applyAlignment="1" applyProtection="1">
      <alignment horizontal="left" vertical="center"/>
    </xf>
    <xf numFmtId="0" fontId="8" fillId="2" borderId="0" xfId="1" applyFont="1" applyFill="1" applyBorder="1" applyAlignment="1" applyProtection="1">
      <alignment wrapText="1"/>
    </xf>
    <xf numFmtId="0" fontId="8" fillId="2" borderId="0" xfId="1" applyFill="1" applyAlignment="1" applyProtection="1">
      <alignment vertical="center" wrapText="1"/>
    </xf>
    <xf numFmtId="0" fontId="8" fillId="2" borderId="0" xfId="1" applyFill="1" applyAlignment="1" applyProtection="1">
      <alignment horizontal="right" vertical="center" wrapText="1"/>
    </xf>
    <xf numFmtId="0" fontId="16" fillId="2" borderId="0" xfId="0" applyFont="1" applyFill="1" applyAlignment="1">
      <alignment horizontal="right"/>
    </xf>
    <xf numFmtId="49" fontId="6" fillId="2" borderId="0" xfId="0" applyNumberFormat="1" applyFont="1" applyFill="1"/>
    <xf numFmtId="0" fontId="8" fillId="2" borderId="0" xfId="1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 wrapText="1"/>
      <protection locked="0" hidden="1"/>
    </xf>
    <xf numFmtId="0" fontId="1" fillId="2" borderId="0" xfId="0" applyFont="1" applyFill="1" applyBorder="1" applyAlignment="1" applyProtection="1">
      <alignment horizontal="left" vertical="center" wrapText="1"/>
      <protection locked="0" hidden="1"/>
    </xf>
    <xf numFmtId="0" fontId="3" fillId="2" borderId="0" xfId="0" applyFont="1" applyFill="1" applyAlignment="1" applyProtection="1">
      <alignment vertical="center" wrapText="1"/>
      <protection locked="0" hidden="1"/>
    </xf>
    <xf numFmtId="0" fontId="1" fillId="2" borderId="0" xfId="0" applyFont="1" applyFill="1" applyAlignment="1" applyProtection="1">
      <alignment horizontal="left"/>
      <protection locked="0" hidden="1"/>
    </xf>
    <xf numFmtId="0" fontId="4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1" fillId="2" borderId="0" xfId="0" applyNumberFormat="1" applyFont="1" applyFill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locked="0" hidden="1"/>
    </xf>
    <xf numFmtId="0" fontId="0" fillId="2" borderId="0" xfId="0" applyFill="1" applyAlignment="1" applyProtection="1">
      <alignment vertical="center"/>
      <protection locked="0" hidden="1"/>
    </xf>
    <xf numFmtId="0" fontId="0" fillId="2" borderId="0" xfId="0" applyFill="1" applyBorder="1" applyAlignment="1" applyProtection="1">
      <alignment vertical="center" wrapText="1"/>
      <protection locked="0" hidden="1"/>
    </xf>
    <xf numFmtId="165" fontId="0" fillId="2" borderId="0" xfId="0" applyNumberFormat="1" applyFill="1" applyProtection="1"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165" fontId="1" fillId="2" borderId="0" xfId="0" applyNumberFormat="1" applyFont="1" applyFill="1" applyAlignment="1" applyProtection="1">
      <alignment horizontal="center"/>
      <protection locked="0" hidden="1"/>
    </xf>
    <xf numFmtId="0" fontId="0" fillId="2" borderId="0" xfId="0" applyFill="1" applyBorder="1" applyProtection="1">
      <protection locked="0" hidden="1"/>
    </xf>
    <xf numFmtId="0" fontId="5" fillId="2" borderId="0" xfId="0" applyFont="1" applyFill="1" applyProtection="1">
      <protection locked="0" hidden="1"/>
    </xf>
    <xf numFmtId="0" fontId="3" fillId="2" borderId="0" xfId="0" applyNumberFormat="1" applyFont="1" applyFill="1" applyProtection="1">
      <protection locked="0" hidden="1"/>
    </xf>
    <xf numFmtId="0" fontId="0" fillId="2" borderId="0" xfId="0" applyFill="1" applyAlignment="1" applyProtection="1">
      <alignment vertical="center" wrapText="1"/>
      <protection locked="0" hidden="1"/>
    </xf>
    <xf numFmtId="0" fontId="5" fillId="2" borderId="1" xfId="0" applyFont="1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0" fontId="2" fillId="2" borderId="0" xfId="0" applyFont="1" applyFill="1" applyProtection="1">
      <protection locked="0" hidden="1"/>
    </xf>
    <xf numFmtId="0" fontId="1" fillId="2" borderId="0" xfId="0" applyFont="1" applyFill="1" applyProtection="1">
      <protection locked="0" hidden="1"/>
    </xf>
    <xf numFmtId="0" fontId="1" fillId="2" borderId="1" xfId="0" applyFont="1" applyFill="1" applyBorder="1" applyProtection="1">
      <protection locked="0"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11" fillId="2" borderId="3" xfId="0" applyFont="1" applyFill="1" applyBorder="1" applyAlignment="1" applyProtection="1">
      <alignment horizontal="right"/>
      <protection locked="0"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Protection="1">
      <protection locked="0" hidden="1"/>
    </xf>
    <xf numFmtId="0" fontId="0" fillId="2" borderId="3" xfId="0" applyFill="1" applyBorder="1" applyProtection="1"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horizontal="center" vertical="center"/>
      <protection locked="0" hidden="1"/>
    </xf>
    <xf numFmtId="1" fontId="1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1" fontId="1" fillId="2" borderId="1" xfId="0" applyNumberFormat="1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1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vertical="center" wrapText="1"/>
      <protection locked="0" hidden="1"/>
    </xf>
    <xf numFmtId="0" fontId="1" fillId="2" borderId="0" xfId="0" applyFont="1" applyFill="1" applyAlignment="1" applyProtection="1">
      <alignment horizontal="left" vertical="center" wrapText="1"/>
      <protection locked="0" hidden="1"/>
    </xf>
    <xf numFmtId="1" fontId="17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3" fontId="6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3" fontId="6" fillId="0" borderId="0" xfId="0" applyNumberFormat="1" applyFont="1" applyFill="1" applyBorder="1" applyAlignment="1">
      <alignment vertical="center"/>
    </xf>
    <xf numFmtId="3" fontId="0" fillId="0" borderId="4" xfId="0" applyNumberFormat="1" applyBorder="1"/>
    <xf numFmtId="3" fontId="0" fillId="2" borderId="0" xfId="0" applyNumberFormat="1" applyFill="1" applyBorder="1" applyProtection="1">
      <protection locked="0" hidden="1"/>
    </xf>
    <xf numFmtId="3" fontId="12" fillId="2" borderId="0" xfId="0" applyNumberFormat="1" applyFont="1" applyFill="1" applyBorder="1" applyProtection="1">
      <protection locked="0" hidden="1"/>
    </xf>
    <xf numFmtId="3" fontId="13" fillId="2" borderId="0" xfId="1" applyNumberFormat="1" applyFont="1" applyFill="1" applyBorder="1" applyAlignment="1" applyProtection="1">
      <protection locked="0" hidden="1"/>
    </xf>
    <xf numFmtId="0" fontId="21" fillId="2" borderId="0" xfId="0" applyFont="1" applyFill="1" applyProtection="1">
      <protection locked="0" hidden="1"/>
    </xf>
    <xf numFmtId="0" fontId="3" fillId="2" borderId="0" xfId="0" applyFont="1" applyFill="1" applyProtection="1">
      <protection locked="0" hidden="1"/>
    </xf>
    <xf numFmtId="0" fontId="0" fillId="2" borderId="0" xfId="0" applyFill="1" applyAlignment="1" applyProtection="1">
      <protection locked="0" hidden="1"/>
    </xf>
    <xf numFmtId="0" fontId="17" fillId="2" borderId="0" xfId="0" applyFont="1" applyFill="1" applyProtection="1">
      <protection locked="0" hidden="1"/>
    </xf>
    <xf numFmtId="0" fontId="20" fillId="2" borderId="0" xfId="0" applyFont="1" applyFill="1" applyProtection="1">
      <protection locked="0" hidden="1"/>
    </xf>
    <xf numFmtId="0" fontId="17" fillId="2" borderId="0" xfId="0" applyFont="1" applyFill="1" applyBorder="1" applyProtection="1">
      <protection locked="0" hidden="1"/>
    </xf>
    <xf numFmtId="0" fontId="19" fillId="2" borderId="0" xfId="0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alignment horizontal="center"/>
      <protection locked="0" hidden="1"/>
    </xf>
    <xf numFmtId="0" fontId="19" fillId="2" borderId="0" xfId="0" applyFont="1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18" fillId="2" borderId="0" xfId="0" applyFont="1" applyFill="1" applyBorder="1" applyAlignment="1" applyProtection="1">
      <alignment horizontal="left"/>
      <protection locked="0" hidden="1"/>
    </xf>
    <xf numFmtId="0" fontId="17" fillId="2" borderId="0" xfId="0" applyFont="1" applyFill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alignment horizontal="left"/>
      <protection locked="0" hidden="1"/>
    </xf>
    <xf numFmtId="0" fontId="14" fillId="2" borderId="0" xfId="0" applyFont="1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left" vertical="center" wrapText="1"/>
      <protection locked="0" hidden="1"/>
    </xf>
    <xf numFmtId="0" fontId="3" fillId="2" borderId="0" xfId="0" applyFont="1" applyFill="1" applyBorder="1" applyAlignment="1" applyProtection="1">
      <alignment wrapText="1"/>
      <protection locked="0" hidden="1"/>
    </xf>
    <xf numFmtId="0" fontId="11" fillId="2" borderId="0" xfId="0" applyFont="1" applyFill="1" applyAlignment="1" applyProtection="1">
      <alignment horizontal="left"/>
      <protection locked="0" hidden="1"/>
    </xf>
    <xf numFmtId="0" fontId="20" fillId="2" borderId="0" xfId="0" applyFont="1" applyFill="1" applyBorder="1" applyProtection="1">
      <protection locked="0" hidden="1"/>
    </xf>
    <xf numFmtId="1" fontId="4" fillId="2" borderId="1" xfId="0" applyNumberFormat="1" applyFont="1" applyFill="1" applyBorder="1" applyAlignment="1" applyProtection="1">
      <alignment horizontal="center"/>
      <protection locked="0" hidden="1"/>
    </xf>
    <xf numFmtId="0" fontId="22" fillId="2" borderId="0" xfId="0" applyFont="1" applyFill="1" applyBorder="1" applyProtection="1">
      <protection locked="0" hidden="1"/>
    </xf>
    <xf numFmtId="0" fontId="23" fillId="2" borderId="0" xfId="0" applyFont="1" applyFill="1" applyBorder="1" applyAlignment="1" applyProtection="1">
      <alignment horizontal="center"/>
      <protection locked="0" hidden="1"/>
    </xf>
    <xf numFmtId="1" fontId="4" fillId="2" borderId="0" xfId="0" applyNumberFormat="1" applyFont="1" applyFill="1" applyBorder="1" applyAlignment="1" applyProtection="1">
      <alignment horizontal="center"/>
      <protection locked="0" hidden="1"/>
    </xf>
    <xf numFmtId="15" fontId="22" fillId="2" borderId="0" xfId="0" applyNumberFormat="1" applyFont="1" applyFill="1" applyBorder="1" applyProtection="1">
      <protection locked="0" hidden="1"/>
    </xf>
    <xf numFmtId="1" fontId="22" fillId="2" borderId="0" xfId="0" applyNumberFormat="1" applyFont="1" applyFill="1" applyBorder="1" applyProtection="1">
      <protection locked="0" hidden="1"/>
    </xf>
    <xf numFmtId="1" fontId="1" fillId="2" borderId="1" xfId="0" applyNumberFormat="1" applyFont="1" applyFill="1" applyBorder="1" applyAlignment="1" applyProtection="1">
      <alignment horizontal="center"/>
      <protection locked="0" hidden="1"/>
    </xf>
    <xf numFmtId="0" fontId="22" fillId="2" borderId="0" xfId="0" applyFont="1" applyFill="1" applyProtection="1">
      <protection locked="0" hidden="1"/>
    </xf>
    <xf numFmtId="1" fontId="19" fillId="2" borderId="0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Alignment="1">
      <alignment horizontal="left" vertical="center"/>
    </xf>
    <xf numFmtId="0" fontId="4" fillId="2" borderId="0" xfId="0" applyFont="1" applyFill="1" applyBorder="1" applyAlignment="1" applyProtection="1">
      <alignment vertical="center" wrapText="1"/>
      <protection locked="0" hidden="1"/>
    </xf>
    <xf numFmtId="0" fontId="1" fillId="2" borderId="1" xfId="0" applyFont="1" applyFill="1" applyBorder="1" applyAlignment="1" applyProtection="1">
      <alignment horizontal="left"/>
      <protection locked="0"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0" xfId="0" applyFont="1" applyFill="1" applyBorder="1" applyAlignment="1" applyProtection="1"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3" fontId="0" fillId="0" borderId="5" xfId="0" applyNumberFormat="1" applyFill="1" applyBorder="1" applyAlignment="1">
      <alignment horizontal="left"/>
    </xf>
    <xf numFmtId="3" fontId="0" fillId="0" borderId="5" xfId="0" applyNumberFormat="1" applyBorder="1"/>
    <xf numFmtId="0" fontId="11" fillId="2" borderId="0" xfId="0" applyFont="1" applyFill="1" applyBorder="1" applyAlignment="1" applyProtection="1">
      <alignment vertical="center"/>
      <protection locked="0" hidden="1"/>
    </xf>
    <xf numFmtId="0" fontId="4" fillId="2" borderId="3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Border="1" applyProtection="1">
      <protection locked="0" hidden="1"/>
    </xf>
    <xf numFmtId="1" fontId="1" fillId="2" borderId="0" xfId="0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vertical="center"/>
      <protection locked="0" hidden="1"/>
    </xf>
    <xf numFmtId="0" fontId="3" fillId="0" borderId="0" xfId="0" applyFont="1"/>
    <xf numFmtId="0" fontId="1" fillId="2" borderId="3" xfId="0" applyFont="1" applyFill="1" applyBorder="1" applyAlignment="1" applyProtection="1">
      <protection locked="0" hidden="1"/>
    </xf>
    <xf numFmtId="0" fontId="1" fillId="2" borderId="1" xfId="0" applyFont="1" applyFill="1" applyBorder="1" applyAlignment="1" applyProtection="1">
      <protection locked="0" hidden="1"/>
    </xf>
    <xf numFmtId="0" fontId="11" fillId="2" borderId="0" xfId="0" applyFont="1" applyFill="1" applyBorder="1" applyAlignment="1" applyProtection="1">
      <alignment horizontal="right" vertical="center"/>
      <protection locked="0" hidden="1"/>
    </xf>
    <xf numFmtId="0" fontId="8" fillId="2" borderId="0" xfId="1" applyFill="1" applyAlignment="1" applyProtection="1">
      <alignment horizontal="left"/>
    </xf>
    <xf numFmtId="0" fontId="8" fillId="2" borderId="0" xfId="1" applyFill="1" applyAlignment="1" applyProtection="1"/>
    <xf numFmtId="3" fontId="12" fillId="2" borderId="0" xfId="0" applyNumberFormat="1" applyFont="1" applyFill="1" applyBorder="1" applyAlignment="1" applyProtection="1">
      <alignment wrapText="1"/>
      <protection locked="0" hidden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3" fontId="0" fillId="2" borderId="6" xfId="0" applyNumberFormat="1" applyFill="1" applyBorder="1" applyProtection="1">
      <protection locked="0" hidden="1"/>
    </xf>
    <xf numFmtId="3" fontId="0" fillId="2" borderId="7" xfId="0" applyNumberFormat="1" applyFill="1" applyBorder="1" applyProtection="1">
      <protection locked="0" hidden="1"/>
    </xf>
    <xf numFmtId="3" fontId="12" fillId="0" borderId="6" xfId="0" applyNumberFormat="1" applyFont="1" applyBorder="1" applyProtection="1">
      <protection locked="0" hidden="1"/>
    </xf>
    <xf numFmtId="3" fontId="12" fillId="2" borderId="7" xfId="0" applyNumberFormat="1" applyFont="1" applyFill="1" applyBorder="1" applyProtection="1">
      <protection locked="0" hidden="1"/>
    </xf>
    <xf numFmtId="3" fontId="12" fillId="2" borderId="6" xfId="0" applyNumberFormat="1" applyFont="1" applyFill="1" applyBorder="1" applyProtection="1">
      <protection locked="0" hidden="1"/>
    </xf>
    <xf numFmtId="3" fontId="7" fillId="2" borderId="7" xfId="0" applyNumberFormat="1" applyFont="1" applyFill="1" applyBorder="1" applyProtection="1">
      <protection locked="0" hidden="1"/>
    </xf>
    <xf numFmtId="3" fontId="12" fillId="2" borderId="6" xfId="0" applyNumberFormat="1" applyFont="1" applyFill="1" applyBorder="1" applyAlignment="1" applyProtection="1">
      <alignment wrapText="1"/>
      <protection locked="0" hidden="1"/>
    </xf>
    <xf numFmtId="3" fontId="12" fillId="2" borderId="7" xfId="0" applyNumberFormat="1" applyFont="1" applyFill="1" applyBorder="1" applyAlignment="1" applyProtection="1">
      <alignment wrapText="1"/>
      <protection locked="0" hidden="1"/>
    </xf>
    <xf numFmtId="3" fontId="13" fillId="2" borderId="6" xfId="1" applyNumberFormat="1" applyFont="1" applyFill="1" applyBorder="1" applyAlignment="1" applyProtection="1">
      <protection locked="0" hidden="1"/>
    </xf>
    <xf numFmtId="3" fontId="13" fillId="2" borderId="7" xfId="1" applyNumberFormat="1" applyFont="1" applyFill="1" applyBorder="1" applyAlignment="1" applyProtection="1">
      <protection locked="0" hidden="1"/>
    </xf>
    <xf numFmtId="3" fontId="0" fillId="2" borderId="8" xfId="0" applyNumberFormat="1" applyFill="1" applyBorder="1" applyProtection="1">
      <protection locked="0" hidden="1"/>
    </xf>
    <xf numFmtId="3" fontId="0" fillId="2" borderId="9" xfId="0" applyNumberFormat="1" applyFill="1" applyBorder="1" applyProtection="1">
      <protection locked="0" hidden="1"/>
    </xf>
    <xf numFmtId="0" fontId="0" fillId="2" borderId="11" xfId="0" applyFill="1" applyBorder="1"/>
    <xf numFmtId="0" fontId="0" fillId="2" borderId="0" xfId="0" applyFill="1" applyBorder="1"/>
    <xf numFmtId="0" fontId="1" fillId="2" borderId="0" xfId="0" applyFont="1" applyFill="1" applyBorder="1" applyAlignment="1" applyProtection="1">
      <alignment horizontal="left"/>
      <protection locked="0" hidden="1"/>
    </xf>
    <xf numFmtId="0" fontId="13" fillId="0" borderId="10" xfId="1" applyFont="1" applyBorder="1" applyAlignment="1" applyProtection="1">
      <alignment horizontal="left" vertical="center" wrapText="1"/>
    </xf>
    <xf numFmtId="0" fontId="13" fillId="0" borderId="10" xfId="1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right" vertical="center"/>
      <protection locked="0" hidden="1"/>
    </xf>
    <xf numFmtId="1" fontId="4" fillId="2" borderId="0" xfId="0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left" vertical="center"/>
      <protection locked="0" hidden="1"/>
    </xf>
    <xf numFmtId="0" fontId="4" fillId="2" borderId="0" xfId="0" applyFont="1" applyFill="1" applyAlignment="1" applyProtection="1">
      <alignment horizontal="center" vertical="center"/>
      <protection locked="0" hidden="1"/>
    </xf>
    <xf numFmtId="0" fontId="21" fillId="2" borderId="0" xfId="0" applyFont="1" applyFill="1" applyAlignment="1" applyProtection="1">
      <alignment wrapText="1"/>
      <protection locked="0" hidden="1"/>
    </xf>
    <xf numFmtId="0" fontId="4" fillId="2" borderId="0" xfId="0" applyFont="1" applyFill="1" applyBorder="1" applyAlignment="1" applyProtection="1">
      <alignment horizontal="center"/>
      <protection locked="0" hidden="1"/>
    </xf>
    <xf numFmtId="0" fontId="1" fillId="2" borderId="3" xfId="0" applyFont="1" applyFill="1" applyBorder="1" applyAlignment="1" applyProtection="1">
      <alignment vertical="top"/>
      <protection locked="0" hidden="1"/>
    </xf>
    <xf numFmtId="0" fontId="1" fillId="2" borderId="0" xfId="0" applyFont="1" applyFill="1" applyAlignment="1" applyProtection="1">
      <alignment vertical="top"/>
      <protection locked="0" hidden="1"/>
    </xf>
    <xf numFmtId="0" fontId="1" fillId="2" borderId="1" xfId="0" applyFont="1" applyFill="1" applyBorder="1" applyAlignment="1" applyProtection="1">
      <alignment vertical="top"/>
      <protection locked="0" hidden="1"/>
    </xf>
    <xf numFmtId="0" fontId="4" fillId="2" borderId="0" xfId="0" applyFont="1" applyFill="1" applyBorder="1" applyAlignment="1" applyProtection="1">
      <protection locked="0" hidden="1"/>
    </xf>
    <xf numFmtId="0" fontId="1" fillId="2" borderId="3" xfId="0" applyFont="1" applyFill="1" applyBorder="1" applyAlignment="1" applyProtection="1">
      <alignment horizontal="center" vertical="center"/>
      <protection locked="0" hidden="1"/>
    </xf>
    <xf numFmtId="1" fontId="14" fillId="2" borderId="0" xfId="0" applyNumberFormat="1" applyFont="1" applyFill="1" applyBorder="1" applyProtection="1">
      <protection locked="0" hidden="1"/>
    </xf>
    <xf numFmtId="0" fontId="27" fillId="2" borderId="0" xfId="0" applyFont="1" applyFill="1" applyProtection="1"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3" fontId="0" fillId="0" borderId="5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6" fillId="0" borderId="0" xfId="0" applyNumberFormat="1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wrapText="1"/>
      <protection locked="0" hidden="1"/>
    </xf>
    <xf numFmtId="0" fontId="4" fillId="2" borderId="3" xfId="0" applyFont="1" applyFill="1" applyBorder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alignment horizontal="left" vertical="top" wrapText="1"/>
      <protection locked="0" hidden="1"/>
    </xf>
    <xf numFmtId="0" fontId="1" fillId="2" borderId="0" xfId="0" applyFont="1" applyFill="1" applyBorder="1" applyAlignment="1" applyProtection="1">
      <alignment vertical="top"/>
      <protection locked="0" hidden="1"/>
    </xf>
    <xf numFmtId="0" fontId="11" fillId="2" borderId="3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horizontal="center"/>
      <protection locked="0" hidden="1"/>
    </xf>
    <xf numFmtId="165" fontId="1" fillId="2" borderId="0" xfId="0" applyNumberFormat="1" applyFont="1" applyFill="1" applyBorder="1" applyAlignment="1" applyProtection="1">
      <alignment horizontal="center"/>
      <protection locked="0" hidden="1"/>
    </xf>
    <xf numFmtId="49" fontId="28" fillId="2" borderId="0" xfId="0" applyNumberFormat="1" applyFont="1" applyFill="1"/>
    <xf numFmtId="0" fontId="1" fillId="2" borderId="0" xfId="0" applyFont="1" applyFill="1" applyBorder="1" applyAlignment="1" applyProtection="1">
      <alignment vertical="center"/>
      <protection locked="0" hidden="1"/>
    </xf>
    <xf numFmtId="0" fontId="4" fillId="0" borderId="0" xfId="0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/>
      <protection locked="0" hidden="1"/>
    </xf>
    <xf numFmtId="49" fontId="12" fillId="0" borderId="10" xfId="0" quotePrefix="1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 wrapText="1"/>
    </xf>
    <xf numFmtId="3" fontId="12" fillId="2" borderId="6" xfId="0" applyNumberFormat="1" applyFont="1" applyFill="1" applyBorder="1" applyAlignment="1" applyProtection="1">
      <alignment horizontal="left" wrapText="1"/>
      <protection locked="0" hidden="1"/>
    </xf>
    <xf numFmtId="3" fontId="12" fillId="2" borderId="7" xfId="0" applyNumberFormat="1" applyFont="1" applyFill="1" applyBorder="1" applyAlignment="1" applyProtection="1">
      <alignment horizontal="left" wrapText="1"/>
      <protection locked="0" hidden="1"/>
    </xf>
    <xf numFmtId="0" fontId="8" fillId="2" borderId="0" xfId="1" applyFill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 locked="0" hidden="1"/>
    </xf>
    <xf numFmtId="1" fontId="1" fillId="2" borderId="3" xfId="0" applyNumberFormat="1" applyFont="1" applyFill="1" applyBorder="1" applyAlignment="1" applyProtection="1">
      <alignment horizontal="center" vertical="center"/>
      <protection locked="0" hidden="1"/>
    </xf>
    <xf numFmtId="1" fontId="1" fillId="2" borderId="0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" xfId="0" applyNumberFormat="1" applyFont="1" applyFill="1" applyBorder="1" applyAlignment="1" applyProtection="1">
      <alignment horizontal="center" vertical="center"/>
      <protection locked="0" hidden="1"/>
    </xf>
    <xf numFmtId="1" fontId="4" fillId="2" borderId="0" xfId="0" applyNumberFormat="1" applyFont="1" applyFill="1" applyBorder="1" applyAlignment="1" applyProtection="1">
      <alignment horizontal="center" vertical="center"/>
      <protection locked="0" hidden="1"/>
    </xf>
    <xf numFmtId="0" fontId="0" fillId="2" borderId="5" xfId="0" applyFill="1" applyBorder="1" applyAlignment="1" applyProtection="1">
      <alignment horizontal="center" vertical="center" wrapText="1"/>
      <protection locked="0" hidden="1"/>
    </xf>
    <xf numFmtId="0" fontId="11" fillId="2" borderId="3" xfId="0" applyFont="1" applyFill="1" applyBorder="1" applyAlignment="1" applyProtection="1">
      <alignment horizontal="right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>
      <alignment horizontal="left" vertical="center"/>
    </xf>
    <xf numFmtId="0" fontId="0" fillId="2" borderId="12" xfId="0" applyFill="1" applyBorder="1" applyAlignment="1" applyProtection="1">
      <alignment horizontal="center" vertical="center" wrapText="1"/>
      <protection locked="0" hidden="1"/>
    </xf>
    <xf numFmtId="0" fontId="0" fillId="2" borderId="2" xfId="0" applyFill="1" applyBorder="1" applyAlignment="1" applyProtection="1">
      <alignment horizontal="center" vertical="center" wrapText="1"/>
      <protection locked="0" hidden="1"/>
    </xf>
    <xf numFmtId="0" fontId="0" fillId="2" borderId="13" xfId="0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right" vertical="center"/>
      <protection locked="0" hidden="1"/>
    </xf>
    <xf numFmtId="0" fontId="1" fillId="0" borderId="0" xfId="0" applyFont="1" applyAlignment="1">
      <alignment horizontal="left" vertical="center" wrapText="1" indent="1"/>
    </xf>
    <xf numFmtId="0" fontId="1" fillId="2" borderId="0" xfId="0" applyFont="1" applyFill="1" applyBorder="1" applyAlignment="1" applyProtection="1">
      <alignment horizontal="left"/>
      <protection locked="0" hidden="1"/>
    </xf>
    <xf numFmtId="0" fontId="4" fillId="2" borderId="3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left" vertical="center" wrapText="1"/>
      <protection locked="0" hidden="1"/>
    </xf>
    <xf numFmtId="0" fontId="4" fillId="2" borderId="1" xfId="0" applyFont="1" applyFill="1" applyBorder="1" applyAlignment="1" applyProtection="1">
      <alignment horizontal="left" vertical="center" wrapText="1"/>
      <protection locked="0"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9" fillId="2" borderId="0" xfId="0" applyFont="1" applyFill="1" applyBorder="1" applyAlignment="1" applyProtection="1">
      <alignment horizont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4" fillId="2" borderId="2" xfId="0" applyFont="1" applyFill="1" applyBorder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left" wrapText="1"/>
      <protection locked="0" hidden="1"/>
    </xf>
    <xf numFmtId="0" fontId="10" fillId="2" borderId="3" xfId="0" applyFont="1" applyFill="1" applyBorder="1" applyAlignment="1" applyProtection="1">
      <alignment vertical="center"/>
      <protection locked="0" hidden="1"/>
    </xf>
    <xf numFmtId="0" fontId="0" fillId="0" borderId="1" xfId="0" applyBorder="1" applyAlignment="1">
      <alignment vertical="center"/>
    </xf>
    <xf numFmtId="0" fontId="17" fillId="2" borderId="0" xfId="0" applyFont="1" applyFill="1" applyBorder="1" applyAlignment="1" applyProtection="1">
      <alignment horizontal="left" vertical="top" wrapText="1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0" fontId="17" fillId="2" borderId="0" xfId="0" applyFont="1" applyFill="1" applyBorder="1" applyAlignment="1" applyProtection="1">
      <alignment horizontal="left" vertical="top"/>
      <protection locked="0" hidden="1"/>
    </xf>
    <xf numFmtId="0" fontId="4" fillId="2" borderId="3" xfId="0" applyFont="1" applyFill="1" applyBorder="1" applyAlignment="1" applyProtection="1">
      <alignment vertical="center"/>
      <protection locked="0" hidden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046840298808802"/>
          <c:y val="4.7910616677502467E-2"/>
          <c:w val="0.85284350573159373"/>
          <c:h val="0.82569053926121483"/>
        </c:manualLayout>
      </c:layout>
      <c:barChart>
        <c:barDir val="bar"/>
        <c:grouping val="percentStacked"/>
        <c:ser>
          <c:idx val="1"/>
          <c:order val="0"/>
          <c:tx>
            <c:strRef>
              <c:f>'Chart 1'!$D$8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25400">
              <a:noFill/>
            </a:ln>
          </c:spP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1'!$B$9:$B$17</c:f>
              <c:strCache>
                <c:ptCount val="9"/>
                <c:pt idx="0">
                  <c:v>All colleges (23)³</c:v>
                </c:pt>
                <c:pt idx="1">
                  <c:v>GFEC/TC (13)</c:v>
                </c:pt>
                <c:pt idx="2">
                  <c:v>SFC (8)</c:v>
                </c:pt>
                <c:pt idx="3">
                  <c:v>ISC (2)</c:v>
                </c:pt>
                <c:pt idx="4">
                  <c:v>ILP (35)</c:v>
                </c:pt>
                <c:pt idx="5">
                  <c:v>ACL (17)</c:v>
                </c:pt>
                <c:pt idx="6">
                  <c:v>Next Step (2)</c:v>
                </c:pt>
                <c:pt idx="7">
                  <c:v>Prison/YOI (5)</c:v>
                </c:pt>
                <c:pt idx="8">
                  <c:v>Probation (2)</c:v>
                </c:pt>
              </c:strCache>
            </c:strRef>
          </c:cat>
          <c:val>
            <c:numRef>
              <c:f>'Chart 1'!$D$9:$D$17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'Chart 1'!$E$8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25400">
              <a:noFill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1'!$B$9:$B$17</c:f>
              <c:strCache>
                <c:ptCount val="9"/>
                <c:pt idx="0">
                  <c:v>All colleges (23)³</c:v>
                </c:pt>
                <c:pt idx="1">
                  <c:v>GFEC/TC (13)</c:v>
                </c:pt>
                <c:pt idx="2">
                  <c:v>SFC (8)</c:v>
                </c:pt>
                <c:pt idx="3">
                  <c:v>ISC (2)</c:v>
                </c:pt>
                <c:pt idx="4">
                  <c:v>ILP (35)</c:v>
                </c:pt>
                <c:pt idx="5">
                  <c:v>ACL (17)</c:v>
                </c:pt>
                <c:pt idx="6">
                  <c:v>Next Step (2)</c:v>
                </c:pt>
                <c:pt idx="7">
                  <c:v>Prison/YOI (5)</c:v>
                </c:pt>
                <c:pt idx="8">
                  <c:v>Probation (2)</c:v>
                </c:pt>
              </c:strCache>
            </c:strRef>
          </c:cat>
          <c:val>
            <c:numRef>
              <c:f>'Chart 1'!$E$9:$E$17</c:f>
              <c:numCache>
                <c:formatCode>General</c:formatCode>
                <c:ptCount val="9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15</c:v>
                </c:pt>
                <c:pt idx="5">
                  <c:v>13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ser>
          <c:idx val="3"/>
          <c:order val="2"/>
          <c:tx>
            <c:strRef>
              <c:f>'Chart 1'!$F$8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25400">
              <a:noFill/>
            </a:ln>
          </c:spPr>
          <c:dLbls>
            <c:dLbl>
              <c:idx val="3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1'!$B$9:$B$17</c:f>
              <c:strCache>
                <c:ptCount val="9"/>
                <c:pt idx="0">
                  <c:v>All colleges (23)³</c:v>
                </c:pt>
                <c:pt idx="1">
                  <c:v>GFEC/TC (13)</c:v>
                </c:pt>
                <c:pt idx="2">
                  <c:v>SFC (8)</c:v>
                </c:pt>
                <c:pt idx="3">
                  <c:v>ISC (2)</c:v>
                </c:pt>
                <c:pt idx="4">
                  <c:v>ILP (35)</c:v>
                </c:pt>
                <c:pt idx="5">
                  <c:v>ACL (17)</c:v>
                </c:pt>
                <c:pt idx="6">
                  <c:v>Next Step (2)</c:v>
                </c:pt>
                <c:pt idx="7">
                  <c:v>Prison/YOI (5)</c:v>
                </c:pt>
                <c:pt idx="8">
                  <c:v>Probation (2)</c:v>
                </c:pt>
              </c:strCache>
            </c:strRef>
          </c:cat>
          <c:val>
            <c:numRef>
              <c:f>'Chart 1'!$F$9:$F$17</c:f>
              <c:numCache>
                <c:formatCode>General</c:formatCode>
                <c:ptCount val="9"/>
                <c:pt idx="0">
                  <c:v>9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14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4"/>
          <c:order val="3"/>
          <c:tx>
            <c:strRef>
              <c:f>'Chart 1'!$G$8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1'!$B$9:$B$17</c:f>
              <c:strCache>
                <c:ptCount val="9"/>
                <c:pt idx="0">
                  <c:v>All colleges (23)³</c:v>
                </c:pt>
                <c:pt idx="1">
                  <c:v>GFEC/TC (13)</c:v>
                </c:pt>
                <c:pt idx="2">
                  <c:v>SFC (8)</c:v>
                </c:pt>
                <c:pt idx="3">
                  <c:v>ISC (2)</c:v>
                </c:pt>
                <c:pt idx="4">
                  <c:v>ILP (35)</c:v>
                </c:pt>
                <c:pt idx="5">
                  <c:v>ACL (17)</c:v>
                </c:pt>
                <c:pt idx="6">
                  <c:v>Next Step (2)</c:v>
                </c:pt>
                <c:pt idx="7">
                  <c:v>Prison/YOI (5)</c:v>
                </c:pt>
                <c:pt idx="8">
                  <c:v>Probation (2)</c:v>
                </c:pt>
              </c:strCache>
            </c:strRef>
          </c:cat>
          <c:val>
            <c:numRef>
              <c:f>'Chart 1'!$G$9:$G$17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gapWidth val="50"/>
        <c:overlap val="100"/>
        <c:axId val="78546048"/>
        <c:axId val="78547584"/>
      </c:barChart>
      <c:catAx>
        <c:axId val="7854604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8547584"/>
        <c:crossesAt val="0"/>
        <c:auto val="1"/>
        <c:lblAlgn val="ctr"/>
        <c:lblOffset val="100"/>
        <c:tickLblSkip val="1"/>
        <c:tickMarkSkip val="1"/>
      </c:catAx>
      <c:valAx>
        <c:axId val="78547584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7854604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946523406982154"/>
          <c:y val="0.91743408220761391"/>
          <c:w val="0.77592043469482697"/>
          <c:h val="0.9694218497917117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437673130193905"/>
          <c:y val="1.7605633802816902E-2"/>
          <c:w val="0.65927977839335183"/>
          <c:h val="0.823943661971831"/>
        </c:manualLayout>
      </c:layout>
      <c:barChart>
        <c:barDir val="bar"/>
        <c:grouping val="percentStacked"/>
        <c:ser>
          <c:idx val="0"/>
          <c:order val="0"/>
          <c:tx>
            <c:strRef>
              <c:f>'Chart 4'!$D$6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2011 - 31 Dec 2011 (27)</c:v>
                </c:pt>
                <c:pt idx="1">
                  <c:v>1 Sep 2010 - 31 Aug 2011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4'!$D$7:$D$13</c:f>
              <c:numCache>
                <c:formatCode>0</c:formatCode>
                <c:ptCount val="7"/>
                <c:pt idx="0" formatCode="General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18</c:v>
                </c:pt>
                <c:pt idx="4">
                  <c:v>37</c:v>
                </c:pt>
                <c:pt idx="5">
                  <c:v>20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'Chart 4'!$E$6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2011 - 31 Dec 2011 (27)</c:v>
                </c:pt>
                <c:pt idx="1">
                  <c:v>1 Sep 2010 - 31 Aug 2011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4'!$E$7:$E$13</c:f>
              <c:numCache>
                <c:formatCode>0</c:formatCode>
                <c:ptCount val="7"/>
                <c:pt idx="0" formatCode="General">
                  <c:v>10</c:v>
                </c:pt>
                <c:pt idx="1">
                  <c:v>34</c:v>
                </c:pt>
                <c:pt idx="2">
                  <c:v>43</c:v>
                </c:pt>
                <c:pt idx="3">
                  <c:v>40</c:v>
                </c:pt>
                <c:pt idx="4">
                  <c:v>54</c:v>
                </c:pt>
                <c:pt idx="5">
                  <c:v>49</c:v>
                </c:pt>
                <c:pt idx="6">
                  <c:v>44</c:v>
                </c:pt>
              </c:numCache>
            </c:numRef>
          </c:val>
        </c:ser>
        <c:ser>
          <c:idx val="2"/>
          <c:order val="2"/>
          <c:tx>
            <c:strRef>
              <c:f>'Chart 4'!$F$6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2011 - 31 Dec 2011 (27)</c:v>
                </c:pt>
                <c:pt idx="1">
                  <c:v>1 Sep 2010 - 31 Aug 2011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4'!$F$7:$F$13</c:f>
              <c:numCache>
                <c:formatCode>0</c:formatCode>
                <c:ptCount val="7"/>
                <c:pt idx="0" formatCode="General">
                  <c:v>10</c:v>
                </c:pt>
                <c:pt idx="1">
                  <c:v>41</c:v>
                </c:pt>
                <c:pt idx="2">
                  <c:v>35</c:v>
                </c:pt>
                <c:pt idx="3">
                  <c:v>32</c:v>
                </c:pt>
                <c:pt idx="4">
                  <c:v>32</c:v>
                </c:pt>
                <c:pt idx="5">
                  <c:v>42</c:v>
                </c:pt>
                <c:pt idx="6">
                  <c:v>37</c:v>
                </c:pt>
              </c:numCache>
            </c:numRef>
          </c:val>
        </c:ser>
        <c:ser>
          <c:idx val="3"/>
          <c:order val="3"/>
          <c:tx>
            <c:strRef>
              <c:f>'Chart 4'!$G$6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solidFill>
                <a:srgbClr val="D13D6A"/>
              </a:solidFill>
              <a:ln w="3175">
                <a:solidFill>
                  <a:srgbClr val="D13D6A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2011 - 31 Dec 2011 (27)</c:v>
                </c:pt>
                <c:pt idx="1">
                  <c:v>1 Sep 2010 - 31 Aug 2011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4'!$G$7:$G$13</c:f>
              <c:numCache>
                <c:formatCode>0</c:formatCode>
                <c:ptCount val="7"/>
                <c:pt idx="0" formatCode="General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</c:ser>
        <c:gapWidth val="50"/>
        <c:overlap val="100"/>
        <c:axId val="81695488"/>
        <c:axId val="81697024"/>
      </c:barChart>
      <c:catAx>
        <c:axId val="8169548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697024"/>
        <c:crosses val="autoZero"/>
        <c:auto val="1"/>
        <c:lblAlgn val="ctr"/>
        <c:lblOffset val="100"/>
        <c:tickLblSkip val="1"/>
        <c:tickMarkSkip val="1"/>
      </c:catAx>
      <c:valAx>
        <c:axId val="81697024"/>
        <c:scaling>
          <c:orientation val="minMax"/>
        </c:scaling>
        <c:delete val="1"/>
        <c:axPos val="t"/>
        <c:numFmt formatCode="0%" sourceLinked="1"/>
        <c:tickLblPos val="none"/>
        <c:crossAx val="81695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6426592797783935"/>
          <c:y val="0.88380281690140849"/>
          <c:w val="0.73961218836565101"/>
          <c:h val="0.9683098591549296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1770752"/>
        <c:axId val="81805312"/>
      </c:barChart>
      <c:catAx>
        <c:axId val="8177075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805312"/>
        <c:crosses val="autoZero"/>
        <c:auto val="1"/>
        <c:lblAlgn val="ctr"/>
        <c:lblOffset val="100"/>
        <c:tickLblSkip val="1"/>
        <c:tickMarkSkip val="1"/>
      </c:catAx>
      <c:valAx>
        <c:axId val="81805312"/>
        <c:scaling>
          <c:orientation val="minMax"/>
        </c:scaling>
        <c:delete val="1"/>
        <c:axPos val="t"/>
        <c:numFmt formatCode="0%" sourceLinked="1"/>
        <c:tickLblPos val="none"/>
        <c:crossAx val="81770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1849728"/>
        <c:axId val="81884288"/>
      </c:barChart>
      <c:catAx>
        <c:axId val="8184972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884288"/>
        <c:crosses val="autoZero"/>
        <c:auto val="1"/>
        <c:lblAlgn val="ctr"/>
        <c:lblOffset val="100"/>
        <c:tickLblSkip val="1"/>
        <c:tickMarkSkip val="1"/>
      </c:catAx>
      <c:valAx>
        <c:axId val="81884288"/>
        <c:scaling>
          <c:orientation val="minMax"/>
        </c:scaling>
        <c:delete val="1"/>
        <c:axPos val="t"/>
        <c:numFmt formatCode="0%" sourceLinked="1"/>
        <c:tickLblPos val="none"/>
        <c:crossAx val="81849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59417303294575"/>
          <c:y val="1.7667875006685842E-2"/>
          <c:w val="0.65690466040231166"/>
          <c:h val="0.81978940031022307"/>
        </c:manualLayout>
      </c:layout>
      <c:barChart>
        <c:barDir val="bar"/>
        <c:grouping val="percentStacked"/>
        <c:ser>
          <c:idx val="0"/>
          <c:order val="0"/>
          <c:tx>
            <c:strRef>
              <c:f>'Chart 4a'!$D$6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2011 - 31 Dec 2011 (43)</c:v>
                </c:pt>
                <c:pt idx="1">
                  <c:v>1 Sep 2010 - 31 Aug 2011 (210)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4a'!$D$7:$D$11</c:f>
              <c:numCache>
                <c:formatCode>0</c:formatCode>
                <c:ptCount val="5"/>
                <c:pt idx="0" formatCode="General">
                  <c:v>2</c:v>
                </c:pt>
                <c:pt idx="1">
                  <c:v>20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</c:numCache>
            </c:numRef>
          </c:val>
        </c:ser>
        <c:ser>
          <c:idx val="1"/>
          <c:order val="1"/>
          <c:tx>
            <c:strRef>
              <c:f>'Chart 4a'!$E$6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2011 - 31 Dec 2011 (43)</c:v>
                </c:pt>
                <c:pt idx="1">
                  <c:v>1 Sep 2010 - 31 Aug 2011 (210)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4a'!$E$7:$E$11</c:f>
              <c:numCache>
                <c:formatCode>0</c:formatCode>
                <c:ptCount val="5"/>
                <c:pt idx="0" formatCode="General">
                  <c:v>20</c:v>
                </c:pt>
                <c:pt idx="1">
                  <c:v>95</c:v>
                </c:pt>
                <c:pt idx="2">
                  <c:v>89</c:v>
                </c:pt>
                <c:pt idx="3">
                  <c:v>87</c:v>
                </c:pt>
                <c:pt idx="4">
                  <c:v>119</c:v>
                </c:pt>
              </c:numCache>
            </c:numRef>
          </c:val>
        </c:ser>
        <c:ser>
          <c:idx val="2"/>
          <c:order val="2"/>
          <c:tx>
            <c:strRef>
              <c:f>'Chart 4a'!$F$6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2011 - 31 Dec 2011 (43)</c:v>
                </c:pt>
                <c:pt idx="1">
                  <c:v>1 Sep 2010 - 31 Aug 2011 (210)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4a'!$F$7:$F$11</c:f>
              <c:numCache>
                <c:formatCode>0</c:formatCode>
                <c:ptCount val="5"/>
                <c:pt idx="0" formatCode="General">
                  <c:v>16</c:v>
                </c:pt>
                <c:pt idx="1">
                  <c:v>81</c:v>
                </c:pt>
                <c:pt idx="2">
                  <c:v>92</c:v>
                </c:pt>
                <c:pt idx="3">
                  <c:v>124</c:v>
                </c:pt>
                <c:pt idx="4">
                  <c:v>75</c:v>
                </c:pt>
              </c:numCache>
            </c:numRef>
          </c:val>
        </c:ser>
        <c:ser>
          <c:idx val="3"/>
          <c:order val="3"/>
          <c:tx>
            <c:strRef>
              <c:f>'Chart 4a'!$G$6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2011 - 31 Dec 2011 (43)</c:v>
                </c:pt>
                <c:pt idx="1">
                  <c:v>1 Sep 2010 - 31 Aug 2011 (210)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4a'!$G$7:$G$11</c:f>
              <c:numCache>
                <c:formatCode>0</c:formatCode>
                <c:ptCount val="5"/>
                <c:pt idx="0" formatCode="General">
                  <c:v>5</c:v>
                </c:pt>
                <c:pt idx="1">
                  <c:v>14</c:v>
                </c:pt>
                <c:pt idx="2">
                  <c:v>17</c:v>
                </c:pt>
                <c:pt idx="3">
                  <c:v>19</c:v>
                </c:pt>
                <c:pt idx="4">
                  <c:v>14</c:v>
                </c:pt>
              </c:numCache>
            </c:numRef>
          </c:val>
        </c:ser>
        <c:gapWidth val="50"/>
        <c:overlap val="100"/>
        <c:axId val="81929344"/>
        <c:axId val="81930880"/>
      </c:barChart>
      <c:catAx>
        <c:axId val="8192934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930880"/>
        <c:crosses val="autoZero"/>
        <c:auto val="1"/>
        <c:lblAlgn val="ctr"/>
        <c:lblOffset val="100"/>
        <c:tickLblSkip val="1"/>
        <c:tickMarkSkip val="1"/>
      </c:catAx>
      <c:valAx>
        <c:axId val="81930880"/>
        <c:scaling>
          <c:orientation val="minMax"/>
        </c:scaling>
        <c:delete val="1"/>
        <c:axPos val="t"/>
        <c:numFmt formatCode="0%" sourceLinked="1"/>
        <c:tickLblPos val="none"/>
        <c:crossAx val="81929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6401717567730812"/>
          <c:y val="0.89752798568023517"/>
          <c:w val="0.74198149917452783"/>
          <c:h val="0.98233363939048257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2016896"/>
        <c:axId val="82039168"/>
      </c:barChart>
      <c:catAx>
        <c:axId val="8201689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2039168"/>
        <c:crosses val="autoZero"/>
        <c:auto val="1"/>
        <c:lblAlgn val="ctr"/>
        <c:lblOffset val="100"/>
        <c:tickLblSkip val="1"/>
        <c:tickMarkSkip val="1"/>
      </c:catAx>
      <c:valAx>
        <c:axId val="82039168"/>
        <c:scaling>
          <c:orientation val="minMax"/>
        </c:scaling>
        <c:delete val="1"/>
        <c:axPos val="t"/>
        <c:numFmt formatCode="0%" sourceLinked="1"/>
        <c:tickLblPos val="none"/>
        <c:crossAx val="82016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2100224"/>
        <c:axId val="82101760"/>
      </c:barChart>
      <c:catAx>
        <c:axId val="8210022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2101760"/>
        <c:crosses val="autoZero"/>
        <c:auto val="1"/>
        <c:lblAlgn val="ctr"/>
        <c:lblOffset val="100"/>
        <c:tickLblSkip val="1"/>
        <c:tickMarkSkip val="1"/>
      </c:catAx>
      <c:valAx>
        <c:axId val="82101760"/>
        <c:scaling>
          <c:orientation val="minMax"/>
        </c:scaling>
        <c:delete val="1"/>
        <c:axPos val="t"/>
        <c:numFmt formatCode="0%" sourceLinked="1"/>
        <c:tickLblPos val="none"/>
        <c:crossAx val="8210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814238086788774"/>
          <c:y val="1.7667875006685842E-2"/>
          <c:w val="0.65573857974003658"/>
          <c:h val="0.81978940031022307"/>
        </c:manualLayout>
      </c:layout>
      <c:barChart>
        <c:barDir val="bar"/>
        <c:grouping val="percentStacked"/>
        <c:ser>
          <c:idx val="0"/>
          <c:order val="0"/>
          <c:tx>
            <c:strRef>
              <c:f>'Chart 4b'!$D$6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2"/>
              <c:delete val="1"/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5"/>
              <c:delete val="1"/>
            </c:dLbl>
            <c:numFmt formatCode="0" sourceLinked="0"/>
            <c:spPr>
              <a:solidFill>
                <a:srgbClr val="8AB23E"/>
              </a:solidFill>
              <a:ln w="3175">
                <a:solidFill>
                  <a:srgbClr val="8AB23E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2011 - 31 Dec 2011 (19)</c:v>
                </c:pt>
                <c:pt idx="1">
                  <c:v>1 Sep 2010 - 31 Aug 2011 (47)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4b'!$D$7:$D$11</c:f>
              <c:numCache>
                <c:formatCode>0</c:formatCode>
                <c:ptCount val="5"/>
                <c:pt idx="0" formatCode="General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'Chart 4b'!$E$6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2011 - 31 Dec 2011 (19)</c:v>
                </c:pt>
                <c:pt idx="1">
                  <c:v>1 Sep 2010 - 31 Aug 2011 (47)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4b'!$E$7:$E$11</c:f>
              <c:numCache>
                <c:formatCode>0</c:formatCode>
                <c:ptCount val="5"/>
                <c:pt idx="0" formatCode="General">
                  <c:v>14</c:v>
                </c:pt>
                <c:pt idx="1">
                  <c:v>35</c:v>
                </c:pt>
                <c:pt idx="2">
                  <c:v>30</c:v>
                </c:pt>
                <c:pt idx="3">
                  <c:v>30</c:v>
                </c:pt>
                <c:pt idx="4">
                  <c:v>17</c:v>
                </c:pt>
              </c:numCache>
            </c:numRef>
          </c:val>
        </c:ser>
        <c:ser>
          <c:idx val="2"/>
          <c:order val="2"/>
          <c:tx>
            <c:strRef>
              <c:f>'Chart 4b'!$F$6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2011 - 31 Dec 2011 (19)</c:v>
                </c:pt>
                <c:pt idx="1">
                  <c:v>1 Sep 2010 - 31 Aug 2011 (47)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4b'!$F$7:$F$11</c:f>
              <c:numCache>
                <c:formatCode>0</c:formatCode>
                <c:ptCount val="5"/>
                <c:pt idx="0" formatCode="General">
                  <c:v>3</c:v>
                </c:pt>
                <c:pt idx="1">
                  <c:v>11</c:v>
                </c:pt>
                <c:pt idx="2">
                  <c:v>10</c:v>
                </c:pt>
                <c:pt idx="3">
                  <c:v>32</c:v>
                </c:pt>
                <c:pt idx="4">
                  <c:v>22</c:v>
                </c:pt>
              </c:numCache>
            </c:numRef>
          </c:val>
        </c:ser>
        <c:ser>
          <c:idx val="3"/>
          <c:order val="3"/>
          <c:tx>
            <c:strRef>
              <c:f>'Chart 4b'!$G$6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dLbl>
              <c:idx val="1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2011 - 31 Dec 2011 (19)</c:v>
                </c:pt>
                <c:pt idx="1">
                  <c:v>1 Sep 2010 - 31 Aug 2011 (47)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4b'!$G$7:$G$11</c:f>
              <c:numCache>
                <c:formatCode>0</c:formatCode>
                <c:ptCount val="5"/>
                <c:pt idx="0" formatCode="General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</c:ser>
        <c:gapWidth val="50"/>
        <c:overlap val="100"/>
        <c:axId val="82187776"/>
        <c:axId val="82189312"/>
      </c:barChart>
      <c:catAx>
        <c:axId val="8218777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2189312"/>
        <c:crosses val="autoZero"/>
        <c:auto val="1"/>
        <c:lblAlgn val="ctr"/>
        <c:lblOffset val="100"/>
        <c:tickLblSkip val="1"/>
        <c:tickMarkSkip val="1"/>
      </c:catAx>
      <c:valAx>
        <c:axId val="82189312"/>
        <c:scaling>
          <c:orientation val="minMax"/>
        </c:scaling>
        <c:delete val="1"/>
        <c:axPos val="t"/>
        <c:numFmt formatCode="0%" sourceLinked="1"/>
        <c:tickLblPos val="none"/>
        <c:crossAx val="82187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797871577528215"/>
          <c:y val="0.87986014115726696"/>
          <c:w val="0.75819772528433937"/>
          <c:h val="0.96466579486751436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046834212049777"/>
          <c:y val="6.4220375275872266E-2"/>
          <c:w val="0.85284350573159373"/>
          <c:h val="0.82569053926121483"/>
        </c:manualLayout>
      </c:layout>
      <c:barChart>
        <c:barDir val="bar"/>
        <c:grouping val="percentStacked"/>
        <c:ser>
          <c:idx val="1"/>
          <c:order val="0"/>
          <c:tx>
            <c:strRef>
              <c:f>'Chart 1a'!$D$6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25400">
              <a:noFill/>
            </a:ln>
          </c:spP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1a'!$B$7:$B$15</c:f>
              <c:strCache>
                <c:ptCount val="9"/>
                <c:pt idx="0">
                  <c:v>All colleges (27)³</c:v>
                </c:pt>
                <c:pt idx="1">
                  <c:v>GFEC/TC (13)</c:v>
                </c:pt>
                <c:pt idx="2">
                  <c:v>SFC (10)</c:v>
                </c:pt>
                <c:pt idx="3">
                  <c:v>ISC (4)</c:v>
                </c:pt>
                <c:pt idx="4">
                  <c:v>ILP (43)</c:v>
                </c:pt>
                <c:pt idx="5">
                  <c:v>ACL (19)</c:v>
                </c:pt>
                <c:pt idx="6">
                  <c:v>Next Step (2)</c:v>
                </c:pt>
                <c:pt idx="7">
                  <c:v>Prison/YOI (6)</c:v>
                </c:pt>
                <c:pt idx="8">
                  <c:v>Probation (2)</c:v>
                </c:pt>
              </c:strCache>
            </c:strRef>
          </c:cat>
          <c:val>
            <c:numRef>
              <c:f>'Chart 1a'!$D$7:$D$15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'Chart 1a'!$E$6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25400">
              <a:noFill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1a'!$B$7:$B$15</c:f>
              <c:strCache>
                <c:ptCount val="9"/>
                <c:pt idx="0">
                  <c:v>All colleges (27)³</c:v>
                </c:pt>
                <c:pt idx="1">
                  <c:v>GFEC/TC (13)</c:v>
                </c:pt>
                <c:pt idx="2">
                  <c:v>SFC (10)</c:v>
                </c:pt>
                <c:pt idx="3">
                  <c:v>ISC (4)</c:v>
                </c:pt>
                <c:pt idx="4">
                  <c:v>ILP (43)</c:v>
                </c:pt>
                <c:pt idx="5">
                  <c:v>ACL (19)</c:v>
                </c:pt>
                <c:pt idx="6">
                  <c:v>Next Step (2)</c:v>
                </c:pt>
                <c:pt idx="7">
                  <c:v>Prison/YOI (6)</c:v>
                </c:pt>
                <c:pt idx="8">
                  <c:v>Probation (2)</c:v>
                </c:pt>
              </c:strCache>
            </c:strRef>
          </c:cat>
          <c:val>
            <c:numRef>
              <c:f>'Chart 1a'!$E$7:$E$15</c:f>
              <c:numCache>
                <c:formatCode>General</c:formatCode>
                <c:ptCount val="9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20</c:v>
                </c:pt>
                <c:pt idx="5">
                  <c:v>14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ser>
          <c:idx val="3"/>
          <c:order val="2"/>
          <c:tx>
            <c:strRef>
              <c:f>'Chart 1a'!$F$6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25400">
              <a:noFill/>
            </a:ln>
          </c:spPr>
          <c:dLbls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1a'!$B$7:$B$15</c:f>
              <c:strCache>
                <c:ptCount val="9"/>
                <c:pt idx="0">
                  <c:v>All colleges (27)³</c:v>
                </c:pt>
                <c:pt idx="1">
                  <c:v>GFEC/TC (13)</c:v>
                </c:pt>
                <c:pt idx="2">
                  <c:v>SFC (10)</c:v>
                </c:pt>
                <c:pt idx="3">
                  <c:v>ISC (4)</c:v>
                </c:pt>
                <c:pt idx="4">
                  <c:v>ILP (43)</c:v>
                </c:pt>
                <c:pt idx="5">
                  <c:v>ACL (19)</c:v>
                </c:pt>
                <c:pt idx="6">
                  <c:v>Next Step (2)</c:v>
                </c:pt>
                <c:pt idx="7">
                  <c:v>Prison/YOI (6)</c:v>
                </c:pt>
                <c:pt idx="8">
                  <c:v>Probation (2)</c:v>
                </c:pt>
              </c:strCache>
            </c:strRef>
          </c:cat>
          <c:val>
            <c:numRef>
              <c:f>'Chart 1a'!$F$7:$F$15</c:f>
              <c:numCache>
                <c:formatCode>General</c:formatCode>
                <c:ptCount val="9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16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4"/>
          <c:order val="3"/>
          <c:tx>
            <c:strRef>
              <c:f>'Chart 1a'!$G$6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6"/>
              <c:delete val="1"/>
            </c:dLbl>
            <c:dLbl>
              <c:idx val="8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1a'!$B$7:$B$15</c:f>
              <c:strCache>
                <c:ptCount val="9"/>
                <c:pt idx="0">
                  <c:v>All colleges (27)³</c:v>
                </c:pt>
                <c:pt idx="1">
                  <c:v>GFEC/TC (13)</c:v>
                </c:pt>
                <c:pt idx="2">
                  <c:v>SFC (10)</c:v>
                </c:pt>
                <c:pt idx="3">
                  <c:v>ISC (4)</c:v>
                </c:pt>
                <c:pt idx="4">
                  <c:v>ILP (43)</c:v>
                </c:pt>
                <c:pt idx="5">
                  <c:v>ACL (19)</c:v>
                </c:pt>
                <c:pt idx="6">
                  <c:v>Next Step (2)</c:v>
                </c:pt>
                <c:pt idx="7">
                  <c:v>Prison/YOI (6)</c:v>
                </c:pt>
                <c:pt idx="8">
                  <c:v>Probation (2)</c:v>
                </c:pt>
              </c:strCache>
            </c:strRef>
          </c:cat>
          <c:val>
            <c:numRef>
              <c:f>'Chart 1a'!$G$7:$G$15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gapWidth val="50"/>
        <c:overlap val="100"/>
        <c:axId val="79123584"/>
        <c:axId val="79125120"/>
      </c:barChart>
      <c:catAx>
        <c:axId val="7912358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9125120"/>
        <c:crossesAt val="0"/>
        <c:auto val="1"/>
        <c:lblAlgn val="ctr"/>
        <c:lblOffset val="100"/>
        <c:tickLblSkip val="1"/>
        <c:tickMarkSkip val="1"/>
      </c:catAx>
      <c:valAx>
        <c:axId val="79125120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7912358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946523406982154"/>
          <c:y val="0.91743408220761391"/>
          <c:w val="0.77554595809303106"/>
          <c:h val="0.9777244816874954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(84)</c:v>
                </c:pt>
                <c:pt idx="1">
                  <c:v>Capacity to improve (84)</c:v>
                </c:pt>
                <c:pt idx="2">
                  <c:v>Outcomes for learners (84)</c:v>
                </c:pt>
                <c:pt idx="3">
                  <c:v>Quality of provision (84)</c:v>
                </c:pt>
                <c:pt idx="4">
                  <c:v>B1. How effectively do teaching, training and assessment support learning and development? (84)</c:v>
                </c:pt>
                <c:pt idx="5">
                  <c:v>Leadership and management (84)</c:v>
                </c:pt>
              </c:strCache>
            </c:strRef>
          </c:cat>
          <c:val>
            <c:numRef>
              <c:f>'Chart 2'!$D$9:$D$14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8</c:v>
                </c:pt>
              </c:numCache>
            </c:numRef>
          </c:val>
        </c:ser>
        <c:ser>
          <c:idx val="2"/>
          <c:order val="1"/>
          <c:tx>
            <c:strRef>
              <c:f>'Chart 2'!$E$8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(84)</c:v>
                </c:pt>
                <c:pt idx="1">
                  <c:v>Capacity to improve (84)</c:v>
                </c:pt>
                <c:pt idx="2">
                  <c:v>Outcomes for learners (84)</c:v>
                </c:pt>
                <c:pt idx="3">
                  <c:v>Quality of provision (84)</c:v>
                </c:pt>
                <c:pt idx="4">
                  <c:v>B1. How effectively do teaching, training and assessment support learning and development? (84)</c:v>
                </c:pt>
                <c:pt idx="5">
                  <c:v>Leadership and management (84)</c:v>
                </c:pt>
              </c:strCache>
            </c:strRef>
          </c:cat>
          <c:val>
            <c:numRef>
              <c:f>'Chart 2'!$E$9:$E$14</c:f>
              <c:numCache>
                <c:formatCode>General</c:formatCode>
                <c:ptCount val="6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48</c:v>
                </c:pt>
                <c:pt idx="4">
                  <c:v>47</c:v>
                </c:pt>
                <c:pt idx="5">
                  <c:v>47</c:v>
                </c:pt>
              </c:numCache>
            </c:numRef>
          </c:val>
        </c:ser>
        <c:ser>
          <c:idx val="3"/>
          <c:order val="2"/>
          <c:tx>
            <c:strRef>
              <c:f>'Chart 2'!$F$8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(84)</c:v>
                </c:pt>
                <c:pt idx="1">
                  <c:v>Capacity to improve (84)</c:v>
                </c:pt>
                <c:pt idx="2">
                  <c:v>Outcomes for learners (84)</c:v>
                </c:pt>
                <c:pt idx="3">
                  <c:v>Quality of provision (84)</c:v>
                </c:pt>
                <c:pt idx="4">
                  <c:v>B1. How effectively do teaching, training and assessment support learning and development? (84)</c:v>
                </c:pt>
                <c:pt idx="5">
                  <c:v>Leadership and management (84)</c:v>
                </c:pt>
              </c:strCache>
            </c:strRef>
          </c:cat>
          <c:val>
            <c:numRef>
              <c:f>'Chart 2'!$F$9:$F$14</c:f>
              <c:numCache>
                <c:formatCode>General</c:formatCode>
                <c:ptCount val="6"/>
                <c:pt idx="0">
                  <c:v>27</c:v>
                </c:pt>
                <c:pt idx="1">
                  <c:v>29</c:v>
                </c:pt>
                <c:pt idx="2">
                  <c:v>30</c:v>
                </c:pt>
                <c:pt idx="3">
                  <c:v>29</c:v>
                </c:pt>
                <c:pt idx="4">
                  <c:v>32</c:v>
                </c:pt>
                <c:pt idx="5">
                  <c:v>26</c:v>
                </c:pt>
              </c:numCache>
            </c:numRef>
          </c:val>
        </c:ser>
        <c:ser>
          <c:idx val="4"/>
          <c:order val="3"/>
          <c:tx>
            <c:strRef>
              <c:f>'Chart 2'!$G$8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(84)</c:v>
                </c:pt>
                <c:pt idx="1">
                  <c:v>Capacity to improve (84)</c:v>
                </c:pt>
                <c:pt idx="2">
                  <c:v>Outcomes for learners (84)</c:v>
                </c:pt>
                <c:pt idx="3">
                  <c:v>Quality of provision (84)</c:v>
                </c:pt>
                <c:pt idx="4">
                  <c:v>B1. How effectively do teaching, training and assessment support learning and development? (84)</c:v>
                </c:pt>
                <c:pt idx="5">
                  <c:v>Leadership and management (84)</c:v>
                </c:pt>
              </c:strCache>
            </c:strRef>
          </c:cat>
          <c:val>
            <c:numRef>
              <c:f>'Chart 2'!$G$9:$G$14</c:f>
              <c:numCache>
                <c:formatCode>General</c:formatCode>
                <c:ptCount val="6"/>
                <c:pt idx="0">
                  <c:v>11</c:v>
                </c:pt>
                <c:pt idx="1">
                  <c:v>10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gapWidth val="60"/>
        <c:overlap val="100"/>
        <c:axId val="80226176"/>
        <c:axId val="80227712"/>
      </c:barChart>
      <c:catAx>
        <c:axId val="8022617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227712"/>
        <c:crosses val="autoZero"/>
        <c:auto val="1"/>
        <c:lblAlgn val="ctr"/>
        <c:lblOffset val="100"/>
        <c:tickLblSkip val="1"/>
        <c:tickMarkSkip val="1"/>
      </c:catAx>
      <c:valAx>
        <c:axId val="80227712"/>
        <c:scaling>
          <c:orientation val="minMax"/>
        </c:scaling>
        <c:delete val="1"/>
        <c:axPos val="t"/>
        <c:numFmt formatCode="0%" sourceLinked="1"/>
        <c:tickLblPos val="none"/>
        <c:crossAx val="80226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504531426849824"/>
          <c:y val="0.92459016393442628"/>
          <c:w val="0.79607249197262964"/>
          <c:h val="0.9901639344262295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2a'!$D$8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(23)</c:v>
                </c:pt>
                <c:pt idx="1">
                  <c:v>Capacity to improve (23)</c:v>
                </c:pt>
                <c:pt idx="2">
                  <c:v>Outcomes for learners (23)</c:v>
                </c:pt>
                <c:pt idx="3">
                  <c:v>Quality of provision (23)</c:v>
                </c:pt>
                <c:pt idx="4">
                  <c:v>B1. How effectively do teaching, training and assessment support learning and development? (23)</c:v>
                </c:pt>
                <c:pt idx="5">
                  <c:v>Leadership and management (23)</c:v>
                </c:pt>
              </c:strCache>
            </c:strRef>
          </c:cat>
          <c:val>
            <c:numRef>
              <c:f>'Chart 2a'!$D$9:$D$14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tx>
            <c:strRef>
              <c:f>'Chart 2a'!$E$8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(23)</c:v>
                </c:pt>
                <c:pt idx="1">
                  <c:v>Capacity to improve (23)</c:v>
                </c:pt>
                <c:pt idx="2">
                  <c:v>Outcomes for learners (23)</c:v>
                </c:pt>
                <c:pt idx="3">
                  <c:v>Quality of provision (23)</c:v>
                </c:pt>
                <c:pt idx="4">
                  <c:v>B1. How effectively do teaching, training and assessment support learning and development? (23)</c:v>
                </c:pt>
                <c:pt idx="5">
                  <c:v>Leadership and management (23)</c:v>
                </c:pt>
              </c:strCache>
            </c:strRef>
          </c:cat>
          <c:val>
            <c:numRef>
              <c:f>'Chart 2a'!$E$9:$E$14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9</c:v>
                </c:pt>
              </c:numCache>
            </c:numRef>
          </c:val>
        </c:ser>
        <c:ser>
          <c:idx val="3"/>
          <c:order val="2"/>
          <c:tx>
            <c:strRef>
              <c:f>'Chart 2a'!$F$8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(23)</c:v>
                </c:pt>
                <c:pt idx="1">
                  <c:v>Capacity to improve (23)</c:v>
                </c:pt>
                <c:pt idx="2">
                  <c:v>Outcomes for learners (23)</c:v>
                </c:pt>
                <c:pt idx="3">
                  <c:v>Quality of provision (23)</c:v>
                </c:pt>
                <c:pt idx="4">
                  <c:v>B1. How effectively do teaching, training and assessment support learning and development? (23)</c:v>
                </c:pt>
                <c:pt idx="5">
                  <c:v>Leadership and management (23)</c:v>
                </c:pt>
              </c:strCache>
            </c:strRef>
          </c:cat>
          <c:val>
            <c:numRef>
              <c:f>'Chart 2a'!$F$9:$F$14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</c:ser>
        <c:ser>
          <c:idx val="4"/>
          <c:order val="3"/>
          <c:tx>
            <c:strRef>
              <c:f>'Chart 2a'!$G$8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(23)</c:v>
                </c:pt>
                <c:pt idx="1">
                  <c:v>Capacity to improve (23)</c:v>
                </c:pt>
                <c:pt idx="2">
                  <c:v>Outcomes for learners (23)</c:v>
                </c:pt>
                <c:pt idx="3">
                  <c:v>Quality of provision (23)</c:v>
                </c:pt>
                <c:pt idx="4">
                  <c:v>B1. How effectively do teaching, training and assessment support learning and development? (23)</c:v>
                </c:pt>
                <c:pt idx="5">
                  <c:v>Leadership and management (23)</c:v>
                </c:pt>
              </c:strCache>
            </c:strRef>
          </c:cat>
          <c:val>
            <c:numRef>
              <c:f>'Chart 2a'!$G$9:$G$14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gapWidth val="60"/>
        <c:overlap val="100"/>
        <c:axId val="80288384"/>
        <c:axId val="80294272"/>
      </c:barChart>
      <c:catAx>
        <c:axId val="8028838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294272"/>
        <c:crosses val="autoZero"/>
        <c:auto val="1"/>
        <c:lblAlgn val="ctr"/>
        <c:lblOffset val="100"/>
        <c:tickLblSkip val="1"/>
        <c:tickMarkSkip val="1"/>
      </c:catAx>
      <c:valAx>
        <c:axId val="80294272"/>
        <c:scaling>
          <c:orientation val="minMax"/>
        </c:scaling>
        <c:delete val="1"/>
        <c:axPos val="t"/>
        <c:numFmt formatCode="0%" sourceLinked="1"/>
        <c:tickLblPos val="none"/>
        <c:crossAx val="80288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992506371486176"/>
          <c:y val="0.9248396891565025"/>
          <c:w val="0.794872923493259"/>
          <c:h val="0.99019950937505363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2b'!$D$8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(35)</c:v>
                </c:pt>
                <c:pt idx="1">
                  <c:v>Capacity to improve (35)</c:v>
                </c:pt>
                <c:pt idx="2">
                  <c:v>Outcomes for learners (35)</c:v>
                </c:pt>
                <c:pt idx="3">
                  <c:v>Quality of provision (35)</c:v>
                </c:pt>
                <c:pt idx="4">
                  <c:v>B1. How effectively do teaching, training and assessment support learning and development? (35)</c:v>
                </c:pt>
                <c:pt idx="5">
                  <c:v>Leadership and management (35)</c:v>
                </c:pt>
              </c:strCache>
            </c:strRef>
          </c:cat>
          <c:val>
            <c:numRef>
              <c:f>'Chart 2b'!$D$9:$D$14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tx>
            <c:strRef>
              <c:f>'Chart 2b'!$E$8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(35)</c:v>
                </c:pt>
                <c:pt idx="1">
                  <c:v>Capacity to improve (35)</c:v>
                </c:pt>
                <c:pt idx="2">
                  <c:v>Outcomes for learners (35)</c:v>
                </c:pt>
                <c:pt idx="3">
                  <c:v>Quality of provision (35)</c:v>
                </c:pt>
                <c:pt idx="4">
                  <c:v>B1. How effectively do teaching, training and assessment support learning and development? (35)</c:v>
                </c:pt>
                <c:pt idx="5">
                  <c:v>Leadership and management (35)</c:v>
                </c:pt>
              </c:strCache>
            </c:strRef>
          </c:cat>
          <c:val>
            <c:numRef>
              <c:f>'Chart 2b'!$E$9:$E$14</c:f>
              <c:numCache>
                <c:formatCode>General</c:formatCode>
                <c:ptCount val="6"/>
                <c:pt idx="0">
                  <c:v>15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3"/>
          <c:order val="2"/>
          <c:tx>
            <c:strRef>
              <c:f>'Chart 2b'!$F$8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(35)</c:v>
                </c:pt>
                <c:pt idx="1">
                  <c:v>Capacity to improve (35)</c:v>
                </c:pt>
                <c:pt idx="2">
                  <c:v>Outcomes for learners (35)</c:v>
                </c:pt>
                <c:pt idx="3">
                  <c:v>Quality of provision (35)</c:v>
                </c:pt>
                <c:pt idx="4">
                  <c:v>B1. How effectively do teaching, training and assessment support learning and development? (35)</c:v>
                </c:pt>
                <c:pt idx="5">
                  <c:v>Leadership and management (35)</c:v>
                </c:pt>
              </c:strCache>
            </c:strRef>
          </c:cat>
          <c:val>
            <c:numRef>
              <c:f>'Chart 2b'!$F$9:$F$14</c:f>
              <c:numCache>
                <c:formatCode>General</c:formatCode>
                <c:ptCount val="6"/>
                <c:pt idx="0">
                  <c:v>14</c:v>
                </c:pt>
                <c:pt idx="1">
                  <c:v>15</c:v>
                </c:pt>
                <c:pt idx="2">
                  <c:v>13</c:v>
                </c:pt>
                <c:pt idx="3">
                  <c:v>15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</c:ser>
        <c:ser>
          <c:idx val="4"/>
          <c:order val="3"/>
          <c:tx>
            <c:strRef>
              <c:f>'Chart 2b'!$G$8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(35)</c:v>
                </c:pt>
                <c:pt idx="1">
                  <c:v>Capacity to improve (35)</c:v>
                </c:pt>
                <c:pt idx="2">
                  <c:v>Outcomes for learners (35)</c:v>
                </c:pt>
                <c:pt idx="3">
                  <c:v>Quality of provision (35)</c:v>
                </c:pt>
                <c:pt idx="4">
                  <c:v>B1. How effectively do teaching, training and assessment support learning and development? (35)</c:v>
                </c:pt>
                <c:pt idx="5">
                  <c:v>Leadership and management (35)</c:v>
                </c:pt>
              </c:strCache>
            </c:strRef>
          </c:cat>
          <c:val>
            <c:numRef>
              <c:f>'Chart 2b'!$G$9:$G$14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gapWidth val="60"/>
        <c:overlap val="100"/>
        <c:axId val="80330112"/>
        <c:axId val="80344192"/>
      </c:barChart>
      <c:catAx>
        <c:axId val="8033011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344192"/>
        <c:crosses val="autoZero"/>
        <c:auto val="1"/>
        <c:lblAlgn val="ctr"/>
        <c:lblOffset val="100"/>
        <c:tickLblSkip val="1"/>
        <c:tickMarkSkip val="1"/>
      </c:catAx>
      <c:valAx>
        <c:axId val="80344192"/>
        <c:scaling>
          <c:orientation val="minMax"/>
        </c:scaling>
        <c:delete val="1"/>
        <c:axPos val="t"/>
        <c:numFmt formatCode="0%" sourceLinked="1"/>
        <c:tickLblPos val="none"/>
        <c:crossAx val="80330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509039543431684"/>
          <c:y val="0.92508280113194319"/>
          <c:w val="0.79518132988794354"/>
          <c:h val="0.9902293809365034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2c'!$D$8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cat>
            <c:strRef>
              <c:f>'Chart 2c'!$B$9:$B$14</c:f>
              <c:strCache>
                <c:ptCount val="6"/>
                <c:pt idx="0">
                  <c:v>Overall effectiveness (17)</c:v>
                </c:pt>
                <c:pt idx="1">
                  <c:v>Capacity to improve (17)</c:v>
                </c:pt>
                <c:pt idx="2">
                  <c:v>Outcomes for learners (17)</c:v>
                </c:pt>
                <c:pt idx="3">
                  <c:v>Quality of provision (17)</c:v>
                </c:pt>
                <c:pt idx="4">
                  <c:v>B1. How effectively do teaching, training and assessment support learning and development? (17)</c:v>
                </c:pt>
                <c:pt idx="5">
                  <c:v>Leadership and management (17)</c:v>
                </c:pt>
              </c:strCache>
            </c:strRef>
          </c:cat>
          <c:val>
            <c:numRef>
              <c:f>'Chart 2c'!$D$9:$D$14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tx>
            <c:strRef>
              <c:f>'Chart 2c'!$E$8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2c'!$B$9:$B$14</c:f>
              <c:strCache>
                <c:ptCount val="6"/>
                <c:pt idx="0">
                  <c:v>Overall effectiveness (17)</c:v>
                </c:pt>
                <c:pt idx="1">
                  <c:v>Capacity to improve (17)</c:v>
                </c:pt>
                <c:pt idx="2">
                  <c:v>Outcomes for learners (17)</c:v>
                </c:pt>
                <c:pt idx="3">
                  <c:v>Quality of provision (17)</c:v>
                </c:pt>
                <c:pt idx="4">
                  <c:v>B1. How effectively do teaching, training and assessment support learning and development? (17)</c:v>
                </c:pt>
                <c:pt idx="5">
                  <c:v>Leadership and management (17)</c:v>
                </c:pt>
              </c:strCache>
            </c:strRef>
          </c:cat>
          <c:val>
            <c:numRef>
              <c:f>'Chart 2c'!$E$9:$E$14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</c:numCache>
            </c:numRef>
          </c:val>
        </c:ser>
        <c:ser>
          <c:idx val="3"/>
          <c:order val="2"/>
          <c:tx>
            <c:strRef>
              <c:f>'Chart 2c'!$F$8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2c'!$B$9:$B$14</c:f>
              <c:strCache>
                <c:ptCount val="6"/>
                <c:pt idx="0">
                  <c:v>Overall effectiveness (17)</c:v>
                </c:pt>
                <c:pt idx="1">
                  <c:v>Capacity to improve (17)</c:v>
                </c:pt>
                <c:pt idx="2">
                  <c:v>Outcomes for learners (17)</c:v>
                </c:pt>
                <c:pt idx="3">
                  <c:v>Quality of provision (17)</c:v>
                </c:pt>
                <c:pt idx="4">
                  <c:v>B1. How effectively do teaching, training and assessment support learning and development? (17)</c:v>
                </c:pt>
                <c:pt idx="5">
                  <c:v>Leadership and management (17)</c:v>
                </c:pt>
              </c:strCache>
            </c:strRef>
          </c:cat>
          <c:val>
            <c:numRef>
              <c:f>'Chart 2c'!$F$9:$F$14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4"/>
          <c:order val="3"/>
          <c:tx>
            <c:strRef>
              <c:f>'Chart 2c'!$G$8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2c'!$B$9:$B$14</c:f>
              <c:strCache>
                <c:ptCount val="6"/>
                <c:pt idx="0">
                  <c:v>Overall effectiveness (17)</c:v>
                </c:pt>
                <c:pt idx="1">
                  <c:v>Capacity to improve (17)</c:v>
                </c:pt>
                <c:pt idx="2">
                  <c:v>Outcomes for learners (17)</c:v>
                </c:pt>
                <c:pt idx="3">
                  <c:v>Quality of provision (17)</c:v>
                </c:pt>
                <c:pt idx="4">
                  <c:v>B1. How effectively do teaching, training and assessment support learning and development? (17)</c:v>
                </c:pt>
                <c:pt idx="5">
                  <c:v>Leadership and management (17)</c:v>
                </c:pt>
              </c:strCache>
            </c:strRef>
          </c:cat>
          <c:val>
            <c:numRef>
              <c:f>'Chart 2c'!$G$9:$G$14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60"/>
        <c:overlap val="100"/>
        <c:axId val="80392960"/>
        <c:axId val="80394496"/>
      </c:barChart>
      <c:catAx>
        <c:axId val="8039296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0394496"/>
        <c:crosses val="autoZero"/>
        <c:auto val="1"/>
        <c:lblAlgn val="ctr"/>
        <c:lblOffset val="100"/>
        <c:tickLblSkip val="1"/>
        <c:tickMarkSkip val="1"/>
      </c:catAx>
      <c:valAx>
        <c:axId val="80394496"/>
        <c:scaling>
          <c:orientation val="minMax"/>
        </c:scaling>
        <c:delete val="1"/>
        <c:axPos val="t"/>
        <c:numFmt formatCode="0%" sourceLinked="1"/>
        <c:tickLblPos val="none"/>
        <c:crossAx val="80392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84767578033938"/>
          <c:y val="0.91089386103964731"/>
          <c:w val="0.87022963822312183"/>
          <c:h val="0.9769008081910554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#REF!</c:f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1230464"/>
        <c:axId val="81248640"/>
      </c:barChart>
      <c:catAx>
        <c:axId val="8123046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248640"/>
        <c:crosses val="autoZero"/>
        <c:auto val="1"/>
        <c:lblAlgn val="ctr"/>
        <c:lblOffset val="100"/>
        <c:tickLblSkip val="3"/>
        <c:tickMarkSkip val="1"/>
      </c:catAx>
      <c:valAx>
        <c:axId val="81248640"/>
        <c:scaling>
          <c:orientation val="minMax"/>
        </c:scaling>
        <c:delete val="1"/>
        <c:axPos val="t"/>
        <c:numFmt formatCode="0%" sourceLinked="1"/>
        <c:tickLblPos val="none"/>
        <c:crossAx val="81230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0"/>
          <c:order val="0"/>
          <c:tx>
            <c:strRef>
              <c:f>'Chart 3'!$D$6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3'!$B$7:$B$15</c:f>
              <c:strCache>
                <c:ptCount val="9"/>
                <c:pt idx="0">
                  <c:v>1 Oct 2011 - 31 Dec 2011 (84)</c:v>
                </c:pt>
                <c:pt idx="1">
                  <c:v>1 Jul 2011 - 30 Sep 2011  (41)</c:v>
                </c:pt>
                <c:pt idx="2">
                  <c:v>1 Apr 2011 - 30 Jun 2011 (83)</c:v>
                </c:pt>
                <c:pt idx="3">
                  <c:v>1 Jan 2011 - 31 Mar 2011 (102)</c:v>
                </c:pt>
                <c:pt idx="4">
                  <c:v>1 Oct 2010 - 31 Dec 2010 (125)</c:v>
                </c:pt>
                <c:pt idx="5">
                  <c:v>1 Jul 2010 - 30 Sep 2010  (75)</c:v>
                </c:pt>
                <c:pt idx="6">
                  <c:v>1 Apr 2010 - 30 Jun 2010 (105)</c:v>
                </c:pt>
                <c:pt idx="7">
                  <c:v>1 Jan 2010 - 31 Mar 2010 (97)</c:v>
                </c:pt>
                <c:pt idx="8">
                  <c:v>1 Oct 2009 - 31 Dec 2009 (106)</c:v>
                </c:pt>
              </c:strCache>
            </c:strRef>
          </c:cat>
          <c:val>
            <c:numRef>
              <c:f>'Chart 3'!$D$7:$D$15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 formatCode="0">
                  <c:v>6</c:v>
                </c:pt>
                <c:pt idx="4" formatCode="0">
                  <c:v>12</c:v>
                </c:pt>
                <c:pt idx="5" formatCode="0">
                  <c:v>2</c:v>
                </c:pt>
                <c:pt idx="6" formatCode="0">
                  <c:v>6</c:v>
                </c:pt>
                <c:pt idx="7" formatCode="0">
                  <c:v>4</c:v>
                </c:pt>
                <c:pt idx="8" formatCode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'Chart 3'!$E$6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3'!$B$7:$B$15</c:f>
              <c:strCache>
                <c:ptCount val="9"/>
                <c:pt idx="0">
                  <c:v>1 Oct 2011 - 31 Dec 2011 (84)</c:v>
                </c:pt>
                <c:pt idx="1">
                  <c:v>1 Jul 2011 - 30 Sep 2011  (41)</c:v>
                </c:pt>
                <c:pt idx="2">
                  <c:v>1 Apr 2011 - 30 Jun 2011 (83)</c:v>
                </c:pt>
                <c:pt idx="3">
                  <c:v>1 Jan 2011 - 31 Mar 2011 (102)</c:v>
                </c:pt>
                <c:pt idx="4">
                  <c:v>1 Oct 2010 - 31 Dec 2010 (125)</c:v>
                </c:pt>
                <c:pt idx="5">
                  <c:v>1 Jul 2010 - 30 Sep 2010  (75)</c:v>
                </c:pt>
                <c:pt idx="6">
                  <c:v>1 Apr 2010 - 30 Jun 2010 (105)</c:v>
                </c:pt>
                <c:pt idx="7">
                  <c:v>1 Jan 2010 - 31 Mar 2010 (97)</c:v>
                </c:pt>
                <c:pt idx="8">
                  <c:v>1 Oct 2009 - 31 Dec 2009 (106)</c:v>
                </c:pt>
              </c:strCache>
            </c:strRef>
          </c:cat>
          <c:val>
            <c:numRef>
              <c:f>'Chart 3'!$E$7:$E$15</c:f>
              <c:numCache>
                <c:formatCode>General</c:formatCode>
                <c:ptCount val="9"/>
                <c:pt idx="0">
                  <c:v>43</c:v>
                </c:pt>
                <c:pt idx="1">
                  <c:v>21</c:v>
                </c:pt>
                <c:pt idx="2">
                  <c:v>35</c:v>
                </c:pt>
                <c:pt idx="3" formatCode="0">
                  <c:v>48</c:v>
                </c:pt>
                <c:pt idx="4" formatCode="0">
                  <c:v>62</c:v>
                </c:pt>
                <c:pt idx="5" formatCode="0">
                  <c:v>29</c:v>
                </c:pt>
                <c:pt idx="6" formatCode="0">
                  <c:v>57</c:v>
                </c:pt>
                <c:pt idx="7" formatCode="0">
                  <c:v>44</c:v>
                </c:pt>
                <c:pt idx="8" formatCode="0">
                  <c:v>38</c:v>
                </c:pt>
              </c:numCache>
            </c:numRef>
          </c:val>
        </c:ser>
        <c:ser>
          <c:idx val="2"/>
          <c:order val="2"/>
          <c:tx>
            <c:strRef>
              <c:f>'Chart 3'!$F$6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3'!$B$7:$B$15</c:f>
              <c:strCache>
                <c:ptCount val="9"/>
                <c:pt idx="0">
                  <c:v>1 Oct 2011 - 31 Dec 2011 (84)</c:v>
                </c:pt>
                <c:pt idx="1">
                  <c:v>1 Jul 2011 - 30 Sep 2011  (41)</c:v>
                </c:pt>
                <c:pt idx="2">
                  <c:v>1 Apr 2011 - 30 Jun 2011 (83)</c:v>
                </c:pt>
                <c:pt idx="3">
                  <c:v>1 Jan 2011 - 31 Mar 2011 (102)</c:v>
                </c:pt>
                <c:pt idx="4">
                  <c:v>1 Oct 2010 - 31 Dec 2010 (125)</c:v>
                </c:pt>
                <c:pt idx="5">
                  <c:v>1 Jul 2010 - 30 Sep 2010  (75)</c:v>
                </c:pt>
                <c:pt idx="6">
                  <c:v>1 Apr 2010 - 30 Jun 2010 (105)</c:v>
                </c:pt>
                <c:pt idx="7">
                  <c:v>1 Jan 2010 - 31 Mar 2010 (97)</c:v>
                </c:pt>
                <c:pt idx="8">
                  <c:v>1 Oct 2009 - 31 Dec 2009 (106)</c:v>
                </c:pt>
              </c:strCache>
            </c:strRef>
          </c:cat>
          <c:val>
            <c:numRef>
              <c:f>'Chart 3'!$F$7:$F$15</c:f>
              <c:numCache>
                <c:formatCode>General</c:formatCode>
                <c:ptCount val="9"/>
                <c:pt idx="0">
                  <c:v>27</c:v>
                </c:pt>
                <c:pt idx="1">
                  <c:v>15</c:v>
                </c:pt>
                <c:pt idx="2">
                  <c:v>38</c:v>
                </c:pt>
                <c:pt idx="3" formatCode="0">
                  <c:v>43</c:v>
                </c:pt>
                <c:pt idx="4" formatCode="0">
                  <c:v>49</c:v>
                </c:pt>
                <c:pt idx="5" formatCode="0">
                  <c:v>35</c:v>
                </c:pt>
                <c:pt idx="6" formatCode="0">
                  <c:v>33</c:v>
                </c:pt>
                <c:pt idx="7" formatCode="0">
                  <c:v>42</c:v>
                </c:pt>
                <c:pt idx="8" formatCode="0">
                  <c:v>51</c:v>
                </c:pt>
              </c:numCache>
            </c:numRef>
          </c:val>
        </c:ser>
        <c:ser>
          <c:idx val="3"/>
          <c:order val="3"/>
          <c:tx>
            <c:strRef>
              <c:f>'Chart 3'!$G$6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3'!$B$7:$B$15</c:f>
              <c:strCache>
                <c:ptCount val="9"/>
                <c:pt idx="0">
                  <c:v>1 Oct 2011 - 31 Dec 2011 (84)</c:v>
                </c:pt>
                <c:pt idx="1">
                  <c:v>1 Jul 2011 - 30 Sep 2011  (41)</c:v>
                </c:pt>
                <c:pt idx="2">
                  <c:v>1 Apr 2011 - 30 Jun 2011 (83)</c:v>
                </c:pt>
                <c:pt idx="3">
                  <c:v>1 Jan 2011 - 31 Mar 2011 (102)</c:v>
                </c:pt>
                <c:pt idx="4">
                  <c:v>1 Oct 2010 - 31 Dec 2010 (125)</c:v>
                </c:pt>
                <c:pt idx="5">
                  <c:v>1 Jul 2010 - 30 Sep 2010  (75)</c:v>
                </c:pt>
                <c:pt idx="6">
                  <c:v>1 Apr 2010 - 30 Jun 2010 (105)</c:v>
                </c:pt>
                <c:pt idx="7">
                  <c:v>1 Jan 2010 - 31 Mar 2010 (97)</c:v>
                </c:pt>
                <c:pt idx="8">
                  <c:v>1 Oct 2009 - 31 Dec 2009 (106)</c:v>
                </c:pt>
              </c:strCache>
            </c:strRef>
          </c:cat>
          <c:val>
            <c:numRef>
              <c:f>'Chart 3'!$G$7:$G$15</c:f>
              <c:numCache>
                <c:formatCode>General</c:formatCode>
                <c:ptCount val="9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 formatCode="0">
                  <c:v>5</c:v>
                </c:pt>
                <c:pt idx="4" formatCode="0">
                  <c:v>2</c:v>
                </c:pt>
                <c:pt idx="5" formatCode="0">
                  <c:v>9</c:v>
                </c:pt>
                <c:pt idx="6" formatCode="0">
                  <c:v>9</c:v>
                </c:pt>
                <c:pt idx="7" formatCode="0">
                  <c:v>7</c:v>
                </c:pt>
                <c:pt idx="8" formatCode="0">
                  <c:v>10</c:v>
                </c:pt>
              </c:numCache>
            </c:numRef>
          </c:val>
        </c:ser>
        <c:gapWidth val="50"/>
        <c:overlap val="100"/>
        <c:axId val="81384960"/>
        <c:axId val="81386496"/>
      </c:barChart>
      <c:catAx>
        <c:axId val="8138496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386496"/>
        <c:crosses val="autoZero"/>
        <c:auto val="1"/>
        <c:lblAlgn val="ctr"/>
        <c:lblOffset val="100"/>
        <c:tickLblSkip val="1"/>
        <c:tickMarkSkip val="1"/>
      </c:catAx>
      <c:valAx>
        <c:axId val="81386496"/>
        <c:scaling>
          <c:orientation val="minMax"/>
        </c:scaling>
        <c:delete val="1"/>
        <c:axPos val="t"/>
        <c:numFmt formatCode="0%" sourceLinked="1"/>
        <c:tickLblPos val="none"/>
        <c:crossAx val="81384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305009214273743"/>
          <c:y val="0.89666946631671041"/>
          <c:w val="0.79149040412501626"/>
          <c:h val="0.96333648293963259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1579008"/>
        <c:axId val="81658624"/>
      </c:barChart>
      <c:catAx>
        <c:axId val="8157900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658624"/>
        <c:crosses val="autoZero"/>
        <c:auto val="1"/>
        <c:lblAlgn val="ctr"/>
        <c:lblOffset val="100"/>
        <c:tickLblSkip val="1"/>
        <c:tickMarkSkip val="1"/>
      </c:catAx>
      <c:valAx>
        <c:axId val="81658624"/>
        <c:scaling>
          <c:orientation val="minMax"/>
        </c:scaling>
        <c:delete val="1"/>
        <c:axPos val="t"/>
        <c:numFmt formatCode="0%" sourceLinked="1"/>
        <c:tickLblPos val="none"/>
        <c:crossAx val="81579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4</xdr:row>
      <xdr:rowOff>228600</xdr:rowOff>
    </xdr:to>
    <xdr:pic>
      <xdr:nvPicPr>
        <xdr:cNvPr id="501877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082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15</xdr:row>
      <xdr:rowOff>123825</xdr:rowOff>
    </xdr:from>
    <xdr:to>
      <xdr:col>7</xdr:col>
      <xdr:colOff>762000</xdr:colOff>
      <xdr:row>32</xdr:row>
      <xdr:rowOff>76200</xdr:rowOff>
    </xdr:to>
    <xdr:graphicFrame macro="">
      <xdr:nvGraphicFramePr>
        <xdr:cNvPr id="5082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21</xdr:row>
      <xdr:rowOff>152400</xdr:rowOff>
    </xdr:from>
    <xdr:to>
      <xdr:col>7</xdr:col>
      <xdr:colOff>95250</xdr:colOff>
      <xdr:row>21</xdr:row>
      <xdr:rowOff>152400</xdr:rowOff>
    </xdr:to>
    <xdr:sp macro="" textlink="">
      <xdr:nvSpPr>
        <xdr:cNvPr id="508255" name="Line 3"/>
        <xdr:cNvSpPr>
          <a:spLocks noChangeShapeType="1"/>
        </xdr:cNvSpPr>
      </xdr:nvSpPr>
      <xdr:spPr bwMode="auto">
        <a:xfrm>
          <a:off x="238125" y="3571875"/>
          <a:ext cx="6153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0.89348</cdr:x>
      <cdr:y>0.26691</cdr:y>
    </cdr:from>
    <cdr:to>
      <cdr:x>0.99284</cdr:x>
      <cdr:y>0.47461</cdr:y>
    </cdr:to>
    <cdr:sp macro="" textlink="">
      <cdr:nvSpPr>
        <cdr:cNvPr id="509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4507" y="722007"/>
          <a:ext cx="683303" cy="561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14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14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13</xdr:row>
      <xdr:rowOff>104775</xdr:rowOff>
    </xdr:from>
    <xdr:to>
      <xdr:col>8</xdr:col>
      <xdr:colOff>152400</xdr:colOff>
      <xdr:row>30</xdr:row>
      <xdr:rowOff>47625</xdr:rowOff>
    </xdr:to>
    <xdr:graphicFrame macro="">
      <xdr:nvGraphicFramePr>
        <xdr:cNvPr id="5114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85725</xdr:colOff>
      <xdr:row>22</xdr:row>
      <xdr:rowOff>19050</xdr:rowOff>
    </xdr:from>
    <xdr:to>
      <xdr:col>7</xdr:col>
      <xdr:colOff>238125</xdr:colOff>
      <xdr:row>22</xdr:row>
      <xdr:rowOff>19050</xdr:rowOff>
    </xdr:to>
    <xdr:sp macro="" textlink="">
      <xdr:nvSpPr>
        <xdr:cNvPr id="511444" name="Line 4"/>
        <xdr:cNvSpPr>
          <a:spLocks noChangeShapeType="1"/>
        </xdr:cNvSpPr>
      </xdr:nvSpPr>
      <xdr:spPr bwMode="auto">
        <a:xfrm flipV="1">
          <a:off x="333375" y="360045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0.89459</cdr:x>
      <cdr:y>0.35922</cdr:y>
    </cdr:from>
    <cdr:to>
      <cdr:x>0.99369</cdr:x>
      <cdr:y>0.63032</cdr:y>
    </cdr:to>
    <cdr:sp macro="" textlink="">
      <cdr:nvSpPr>
        <cdr:cNvPr id="514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9567" y="968300"/>
          <a:ext cx="676796" cy="730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55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55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14</xdr:row>
      <xdr:rowOff>9525</xdr:rowOff>
    </xdr:from>
    <xdr:to>
      <xdr:col>8</xdr:col>
      <xdr:colOff>85725</xdr:colOff>
      <xdr:row>30</xdr:row>
      <xdr:rowOff>114300</xdr:rowOff>
    </xdr:to>
    <xdr:graphicFrame macro="">
      <xdr:nvGraphicFramePr>
        <xdr:cNvPr id="5155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22</xdr:row>
      <xdr:rowOff>76200</xdr:rowOff>
    </xdr:from>
    <xdr:to>
      <xdr:col>7</xdr:col>
      <xdr:colOff>152400</xdr:colOff>
      <xdr:row>22</xdr:row>
      <xdr:rowOff>76200</xdr:rowOff>
    </xdr:to>
    <xdr:sp macro="" textlink="">
      <xdr:nvSpPr>
        <xdr:cNvPr id="515540" name="Line 4"/>
        <xdr:cNvSpPr>
          <a:spLocks noChangeShapeType="1"/>
        </xdr:cNvSpPr>
      </xdr:nvSpPr>
      <xdr:spPr bwMode="auto">
        <a:xfrm flipV="1">
          <a:off x="209550" y="3657600"/>
          <a:ext cx="6229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0.89766</cdr:x>
      <cdr:y>0.38383</cdr:y>
    </cdr:from>
    <cdr:to>
      <cdr:x>0.99679</cdr:x>
      <cdr:y>0.60115</cdr:y>
    </cdr:to>
    <cdr:sp macro="" textlink="">
      <cdr:nvSpPr>
        <cdr:cNvPr id="518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8743" y="1034637"/>
          <a:ext cx="691164" cy="585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9525</xdr:rowOff>
    </xdr:from>
    <xdr:to>
      <xdr:col>7</xdr:col>
      <xdr:colOff>495300</xdr:colOff>
      <xdr:row>37</xdr:row>
      <xdr:rowOff>257175</xdr:rowOff>
    </xdr:to>
    <xdr:graphicFrame macro="">
      <xdr:nvGraphicFramePr>
        <xdr:cNvPr id="31920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57150</xdr:rowOff>
    </xdr:from>
    <xdr:to>
      <xdr:col>7</xdr:col>
      <xdr:colOff>485775</xdr:colOff>
      <xdr:row>35</xdr:row>
      <xdr:rowOff>95250</xdr:rowOff>
    </xdr:to>
    <xdr:graphicFrame macro="">
      <xdr:nvGraphicFramePr>
        <xdr:cNvPr id="584820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133350</xdr:colOff>
      <xdr:row>33</xdr:row>
      <xdr:rowOff>152400</xdr:rowOff>
    </xdr:to>
    <xdr:graphicFrame macro="">
      <xdr:nvGraphicFramePr>
        <xdr:cNvPr id="33968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209550</xdr:colOff>
      <xdr:row>34</xdr:row>
      <xdr:rowOff>0</xdr:rowOff>
    </xdr:to>
    <xdr:graphicFrame macro="">
      <xdr:nvGraphicFramePr>
        <xdr:cNvPr id="4783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219075</xdr:colOff>
      <xdr:row>34</xdr:row>
      <xdr:rowOff>9525</xdr:rowOff>
    </xdr:to>
    <xdr:graphicFrame macro="">
      <xdr:nvGraphicFramePr>
        <xdr:cNvPr id="4773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7</xdr:col>
      <xdr:colOff>733425</xdr:colOff>
      <xdr:row>32</xdr:row>
      <xdr:rowOff>133350</xdr:rowOff>
    </xdr:to>
    <xdr:graphicFrame macro="">
      <xdr:nvGraphicFramePr>
        <xdr:cNvPr id="5039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graphicFrame macro="">
      <xdr:nvGraphicFramePr>
        <xdr:cNvPr id="50506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17</xdr:row>
      <xdr:rowOff>9525</xdr:rowOff>
    </xdr:from>
    <xdr:to>
      <xdr:col>7</xdr:col>
      <xdr:colOff>304800</xdr:colOff>
      <xdr:row>34</xdr:row>
      <xdr:rowOff>114300</xdr:rowOff>
    </xdr:to>
    <xdr:graphicFrame macro="">
      <xdr:nvGraphicFramePr>
        <xdr:cNvPr id="50506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0.18665</cdr:x>
      <cdr:y>0.06494</cdr:y>
    </cdr:from>
    <cdr:to>
      <cdr:x>0.73821</cdr:x>
      <cdr:y>0.1898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7634" y="50800"/>
          <a:ext cx="2968299" cy="91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Quality of teaching over 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ifp1hq\team$\$New%20structure%20SharePoint%20docs\Report%20Information\Official%20Statistics\Learning%20and%20skills\1103_LandS%20Provisional\Comms%20Final\1103_LandS_Summary%20(provisio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1HQ\userdata$\DOCUME~1\wwang\LOCALS~1\Temp\Statistical%20first%20release%20generic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Template%20Upd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2f"/>
      <sheetName val="Table 2g"/>
      <sheetName val="Table 3"/>
      <sheetName val="Chart 1"/>
      <sheetName val="Chart 2"/>
      <sheetName val="Chart 2a"/>
      <sheetName val="Chart 2b"/>
      <sheetName val="Chart 2c"/>
      <sheetName val="Chart 3"/>
      <sheetName val="Chart 4"/>
      <sheetName val="Chart 4a"/>
      <sheetName val="Chart 4b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1 January 2011 and 31 March 2011</v>
          </cell>
        </row>
        <row r="4">
          <cell r="B4" t="str">
            <v>January 2011</v>
          </cell>
        </row>
        <row r="5">
          <cell r="B5" t="str">
            <v>February 2011</v>
          </cell>
        </row>
        <row r="6">
          <cell r="B6" t="str">
            <v>March 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Table 1"/>
      <sheetName val="Table 2"/>
      <sheetName val="Table 3"/>
      <sheetName val="Table 4"/>
      <sheetName val="Table 5"/>
      <sheetName val="Figure 1"/>
      <sheetName val="R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1 April and 30 June 2011</v>
          </cell>
        </row>
        <row r="2">
          <cell r="A2" t="str">
            <v>January 2011</v>
          </cell>
        </row>
        <row r="3">
          <cell r="A3" t="str">
            <v>February 2011</v>
          </cell>
        </row>
        <row r="4">
          <cell r="A4" t="str">
            <v>March 2011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emplate Intro"/>
      <sheetName val="Cover"/>
      <sheetName val="CoverOld"/>
      <sheetName val="Contents"/>
      <sheetName val="SCCSM"/>
      <sheetName val="SCCNTI"/>
      <sheetName val="DataPack"/>
      <sheetName val="Dates"/>
      <sheetName val="Table 1"/>
      <sheetName val="Table 2"/>
      <sheetName val="Table 2a"/>
      <sheetName val="Table 3"/>
      <sheetName val="Table 4"/>
      <sheetName val="Table 5"/>
      <sheetName val="Chart 1"/>
      <sheetName val="Chart 2"/>
      <sheetName val="Chart 3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hyperlink" Target="http://www.ofsted.gov.uk/publications/20110009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indexed="62"/>
    <pageSetUpPr fitToPage="1"/>
  </sheetPr>
  <dimension ref="B1:N36"/>
  <sheetViews>
    <sheetView showRowColHeaders="0" tabSelected="1" zoomScaleNormal="100" workbookViewId="0">
      <selection activeCell="C11" sqref="C11"/>
    </sheetView>
  </sheetViews>
  <sheetFormatPr defaultRowHeight="12.75"/>
  <cols>
    <col min="1" max="1" width="2.85546875" style="1" customWidth="1"/>
    <col min="2" max="2" width="41.42578125" style="1" customWidth="1"/>
    <col min="3" max="3" width="75" style="1" customWidth="1"/>
    <col min="4" max="16384" width="9.140625" style="1"/>
  </cols>
  <sheetData>
    <row r="1" spans="2:3">
      <c r="B1" s="137"/>
      <c r="C1" s="137"/>
    </row>
    <row r="2" spans="2:3">
      <c r="B2" s="119"/>
      <c r="C2" s="120"/>
    </row>
    <row r="3" spans="2:3" ht="24.75" customHeight="1">
      <c r="B3" s="119"/>
      <c r="C3" s="120"/>
    </row>
    <row r="4" spans="2:3" ht="24.75" customHeight="1">
      <c r="B4" s="119"/>
      <c r="C4" s="120"/>
    </row>
    <row r="5" spans="2:3" ht="24.75" customHeight="1">
      <c r="B5" s="121"/>
      <c r="C5" s="122"/>
    </row>
    <row r="6" spans="2:3" ht="61.5" customHeight="1">
      <c r="B6" s="174" t="s">
        <v>94</v>
      </c>
      <c r="C6" s="174"/>
    </row>
    <row r="7" spans="2:3" ht="30" customHeight="1">
      <c r="B7" s="123" t="s">
        <v>95</v>
      </c>
      <c r="C7" s="123" t="s">
        <v>90</v>
      </c>
    </row>
    <row r="8" spans="2:3" ht="30" customHeight="1">
      <c r="B8" s="123" t="s">
        <v>96</v>
      </c>
      <c r="C8" s="123" t="s">
        <v>115</v>
      </c>
    </row>
    <row r="9" spans="2:3" ht="30" customHeight="1">
      <c r="B9" s="123" t="s">
        <v>97</v>
      </c>
      <c r="C9" s="171" t="s">
        <v>208</v>
      </c>
    </row>
    <row r="10" spans="2:3" ht="30" customHeight="1">
      <c r="B10" s="123" t="s">
        <v>98</v>
      </c>
      <c r="C10" s="123" t="s">
        <v>99</v>
      </c>
    </row>
    <row r="11" spans="2:3" ht="30" customHeight="1">
      <c r="B11" s="123" t="s">
        <v>100</v>
      </c>
      <c r="C11" s="123" t="s">
        <v>209</v>
      </c>
    </row>
    <row r="12" spans="2:3" ht="30" customHeight="1">
      <c r="B12" s="123" t="s">
        <v>101</v>
      </c>
      <c r="C12" s="172" t="s">
        <v>210</v>
      </c>
    </row>
    <row r="13" spans="2:3" ht="21" customHeight="1">
      <c r="B13" s="173" t="s">
        <v>102</v>
      </c>
      <c r="C13" s="173" t="s">
        <v>116</v>
      </c>
    </row>
    <row r="14" spans="2:3" ht="21" customHeight="1">
      <c r="B14" s="173"/>
      <c r="C14" s="173"/>
    </row>
    <row r="15" spans="2:3" ht="21" customHeight="1">
      <c r="B15" s="173"/>
      <c r="C15" s="173"/>
    </row>
    <row r="16" spans="2:3" ht="21" customHeight="1">
      <c r="B16" s="173"/>
      <c r="C16" s="173"/>
    </row>
    <row r="17" spans="2:14" ht="30" customHeight="1">
      <c r="B17" s="124" t="s">
        <v>103</v>
      </c>
      <c r="C17" s="124" t="s">
        <v>111</v>
      </c>
    </row>
    <row r="18" spans="2:14" ht="30" customHeight="1">
      <c r="B18" s="124" t="s">
        <v>104</v>
      </c>
      <c r="C18" s="124" t="s">
        <v>156</v>
      </c>
    </row>
    <row r="19" spans="2:14" ht="30" customHeight="1">
      <c r="B19" s="124" t="s">
        <v>105</v>
      </c>
      <c r="C19" s="140" t="s">
        <v>106</v>
      </c>
    </row>
    <row r="20" spans="2:14" ht="30" customHeight="1">
      <c r="B20" s="124" t="s">
        <v>107</v>
      </c>
      <c r="C20" s="140" t="s">
        <v>112</v>
      </c>
    </row>
    <row r="21" spans="2:14" ht="42.75" customHeight="1">
      <c r="B21" s="124" t="s">
        <v>108</v>
      </c>
      <c r="C21" s="141" t="s">
        <v>117</v>
      </c>
    </row>
    <row r="22" spans="2:14" ht="30" customHeight="1">
      <c r="B22" s="124" t="s">
        <v>109</v>
      </c>
      <c r="C22" s="124" t="s">
        <v>113</v>
      </c>
    </row>
    <row r="23" spans="2:14" ht="30" customHeight="1">
      <c r="B23" s="124" t="s">
        <v>110</v>
      </c>
      <c r="C23" s="124" t="s">
        <v>114</v>
      </c>
    </row>
    <row r="24" spans="2:14">
      <c r="B24" s="119"/>
      <c r="C24" s="120"/>
    </row>
    <row r="25" spans="2:14">
      <c r="B25" s="125"/>
      <c r="C25" s="12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138"/>
    </row>
    <row r="26" spans="2:14" ht="15">
      <c r="B26" s="127" t="s">
        <v>16</v>
      </c>
      <c r="C26" s="12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138"/>
    </row>
    <row r="27" spans="2:14" ht="15">
      <c r="B27" s="129"/>
      <c r="C27" s="130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138"/>
    </row>
    <row r="28" spans="2:14" ht="30.75" customHeight="1">
      <c r="B28" s="175" t="s">
        <v>64</v>
      </c>
      <c r="C28" s="176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38"/>
    </row>
    <row r="29" spans="2:14" ht="15">
      <c r="B29" s="131" t="s">
        <v>18</v>
      </c>
      <c r="C29" s="132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38"/>
    </row>
    <row r="30" spans="2:14" ht="15">
      <c r="B30" s="133" t="s">
        <v>17</v>
      </c>
      <c r="C30" s="134"/>
      <c r="D30" s="69"/>
      <c r="E30" s="69"/>
      <c r="F30" s="69"/>
      <c r="G30" s="69"/>
      <c r="H30" s="69"/>
      <c r="I30" s="69"/>
      <c r="J30" s="68"/>
      <c r="K30" s="68"/>
      <c r="L30" s="68"/>
      <c r="M30" s="68"/>
      <c r="N30" s="138"/>
    </row>
    <row r="31" spans="2:14" ht="15">
      <c r="B31" s="129" t="s">
        <v>61</v>
      </c>
      <c r="C31" s="12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38"/>
    </row>
    <row r="32" spans="2:14" ht="15">
      <c r="B32" s="129" t="s">
        <v>62</v>
      </c>
      <c r="C32" s="12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138"/>
    </row>
    <row r="33" spans="2:14" ht="15">
      <c r="B33" s="133" t="s">
        <v>63</v>
      </c>
      <c r="C33" s="134"/>
      <c r="D33" s="69"/>
      <c r="E33" s="69"/>
      <c r="F33" s="68"/>
      <c r="G33" s="68"/>
      <c r="H33" s="68"/>
      <c r="I33" s="68"/>
      <c r="J33" s="68"/>
      <c r="K33" s="68"/>
      <c r="L33" s="68"/>
      <c r="M33" s="68"/>
      <c r="N33" s="138"/>
    </row>
    <row r="34" spans="2:14">
      <c r="B34" s="135"/>
      <c r="C34" s="13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138"/>
    </row>
    <row r="35" spans="2:14"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</row>
    <row r="36" spans="2:14"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</row>
  </sheetData>
  <mergeCells count="4">
    <mergeCell ref="C13:C16"/>
    <mergeCell ref="B13:B16"/>
    <mergeCell ref="B6:C6"/>
    <mergeCell ref="B28:C28"/>
  </mergeCells>
  <phoneticPr fontId="21" type="noConversion"/>
  <hyperlinks>
    <hyperlink ref="B30:I30" r:id="rId1" display="visit http://www.nationalarchives.gov.uk/doc/open-government-licence/"/>
    <hyperlink ref="B30" r:id="rId2"/>
    <hyperlink ref="B33:E33" r:id="rId3" display="psi@nationalarchives.gsi.gov.uk"/>
    <hyperlink ref="B33" r:id="rId4"/>
    <hyperlink ref="C19" r:id="rId5"/>
    <hyperlink ref="C20" r:id="rId6"/>
    <hyperlink ref="C21" r:id="rId7"/>
  </hyperlinks>
  <pageMargins left="0.75" right="0.75" top="1" bottom="1" header="0.5" footer="0.5"/>
  <pageSetup paperSize="9" scale="73" orientation="portrait" r:id="rId8"/>
  <headerFooter alignWithMargins="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1" customWidth="1"/>
    <col min="2" max="2" width="16" style="21" customWidth="1"/>
    <col min="3" max="3" width="1.5703125" style="29" customWidth="1"/>
    <col min="4" max="4" width="10" style="21" customWidth="1"/>
    <col min="5" max="5" width="10.28515625" style="21" customWidth="1"/>
    <col min="6" max="6" width="12" style="21" customWidth="1"/>
    <col min="7" max="7" width="13.28515625" style="21" customWidth="1"/>
    <col min="8" max="8" width="1.5703125" style="29" customWidth="1"/>
    <col min="9" max="9" width="11.5703125" style="21" customWidth="1"/>
    <col min="10" max="15" width="7.5703125" style="21" customWidth="1"/>
    <col min="16" max="16" width="7.5703125" style="53" customWidth="1"/>
    <col min="17" max="17" width="7.5703125" style="44" customWidth="1"/>
    <col min="18" max="16384" width="9.140625" style="21"/>
  </cols>
  <sheetData>
    <row r="2" spans="2:17" ht="14.25" customHeight="1">
      <c r="B2" s="104" t="str">
        <f>"Table 2d: Inspection outcomes of independent specialist colleges inspected " &amp; IF('Table 2d'!C5=Dates1!$B$3, "between " &amp; Dates1!$B$3, IF('Table 2d'!C5 = Dates1!B4, "in " &amp; Dates1!B4, IF('Table 2d'!C5=Dates1!B5, "in " &amp; Dates1!B5, IF('Table 2d'!C5=Dates1!B6, "in " &amp; Dates1!B6, IF('Table 2d'!C5=Dates1!B7, "in " &amp; Dates1!B7)))))  &amp; " (final)"</f>
        <v>Table 2d: Inspection outcomes of independent specialist colleges inspected between 1 October 2011 and 31 December 2011 (final)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2" t="s">
        <v>68</v>
      </c>
      <c r="C5" s="189" t="s">
        <v>179</v>
      </c>
      <c r="D5" s="190"/>
      <c r="E5" s="190"/>
      <c r="F5" s="190"/>
      <c r="G5" s="191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4"/>
      <c r="C6" s="34"/>
      <c r="D6" s="34"/>
      <c r="E6" s="34"/>
      <c r="F6" s="34"/>
      <c r="G6" s="34"/>
      <c r="H6" s="34"/>
      <c r="I6" s="193" t="s">
        <v>85</v>
      </c>
      <c r="J6" s="41" t="s">
        <v>85</v>
      </c>
      <c r="K6" s="41"/>
      <c r="L6" s="41" t="s">
        <v>85</v>
      </c>
      <c r="M6" s="41"/>
      <c r="N6" s="41" t="s">
        <v>85</v>
      </c>
      <c r="O6" s="41"/>
      <c r="P6" s="27" t="s">
        <v>85</v>
      </c>
      <c r="Q6" s="54"/>
    </row>
    <row r="7" spans="2:17" ht="4.5" customHeight="1">
      <c r="B7" s="29"/>
      <c r="D7" s="29"/>
      <c r="E7" s="29"/>
      <c r="F7" s="29"/>
      <c r="G7" s="29"/>
      <c r="I7" s="44"/>
      <c r="J7" s="43"/>
      <c r="K7" s="43"/>
      <c r="L7" s="43"/>
      <c r="M7" s="43"/>
      <c r="N7" s="43"/>
      <c r="O7" s="43"/>
      <c r="P7" s="29"/>
      <c r="Q7" s="53"/>
    </row>
    <row r="8" spans="2:17" ht="24" customHeight="1">
      <c r="B8" s="188" t="s">
        <v>2</v>
      </c>
      <c r="C8" s="188"/>
      <c r="D8" s="188"/>
      <c r="E8" s="188"/>
      <c r="F8" s="188"/>
      <c r="G8" s="188"/>
      <c r="H8" s="100"/>
      <c r="I8" s="145">
        <f t="shared" ref="I8:I30" si="0">J8+L8+N8+P8</f>
        <v>2</v>
      </c>
      <c r="J8" s="41">
        <f>IF($C$5=Dates1!$B$3, DataPack!$B116, IF($C$5=Dates1!$B$4, DataPack!$G116, IF($C$5=Dates1!$B$5, DataPack!$L116, IF($C$5=Dates1!$B$6, DataPack!$Q116))))</f>
        <v>0</v>
      </c>
      <c r="K8" s="143"/>
      <c r="L8" s="41">
        <f>IF($C$5=Dates1!$B$3, DataPack!$C116, IF($C$5=Dates1!$B$4, DataPack!$H116, IF($C$5=Dates1!$B$5, DataPack!$M116, IF($C$5=Dates1!$B$6, DataPack!$R116))))</f>
        <v>1</v>
      </c>
      <c r="M8" s="143"/>
      <c r="N8" s="41">
        <f>IF($C$5=Dates1!$B$3, DataPack!$D116, IF($C$5=Dates1!$B$4, DataPack!$I116, IF($C$5=Dates1!$B$5, DataPack!$N116, IF($C$5=Dates1!$B$6, DataPack!$S116))))</f>
        <v>0</v>
      </c>
      <c r="O8" s="143"/>
      <c r="P8" s="41">
        <f>IF($C$5=Dates1!$B$3, DataPack!$E116, IF($C$5=Dates1!$B$4, DataPack!$J116, IF($C$5=Dates1!$B$5, DataPack!$O116, IF($C$5=Dates1!$B$6, DataPack!$T116))))</f>
        <v>1</v>
      </c>
      <c r="Q8" s="143"/>
    </row>
    <row r="9" spans="2:17" s="49" customFormat="1" ht="24" customHeight="1">
      <c r="B9" s="188" t="s">
        <v>148</v>
      </c>
      <c r="C9" s="188"/>
      <c r="D9" s="188"/>
      <c r="E9" s="188"/>
      <c r="F9" s="188"/>
      <c r="G9" s="188"/>
      <c r="H9" s="48"/>
      <c r="I9" s="145">
        <f t="shared" si="0"/>
        <v>2</v>
      </c>
      <c r="J9" s="41">
        <f>IF($C$5=Dates1!$B$3, DataPack!$B117, IF($C$5=Dates1!$B$4, DataPack!$G117, IF($C$5=Dates1!$B$5, DataPack!$L117, IF($C$5=Dates1!$B$6, DataPack!$Q117))))</f>
        <v>0</v>
      </c>
      <c r="K9" s="143"/>
      <c r="L9" s="41">
        <f>IF($C$5=Dates1!$B$3, DataPack!$C117, IF($C$5=Dates1!$B$4, DataPack!$H117, IF($C$5=Dates1!$B$5, DataPack!$M117, IF($C$5=Dates1!$B$6, DataPack!$R117))))</f>
        <v>1</v>
      </c>
      <c r="M9" s="143"/>
      <c r="N9" s="41">
        <f>IF($C$5=Dates1!$B$3, DataPack!$D117, IF($C$5=Dates1!$B$4, DataPack!$I117, IF($C$5=Dates1!$B$5, DataPack!$N117, IF($C$5=Dates1!$B$6, DataPack!$S117))))</f>
        <v>0</v>
      </c>
      <c r="O9" s="143"/>
      <c r="P9" s="41">
        <f>IF($C$5=Dates1!$B$3, DataPack!$E117, IF($C$5=Dates1!$B$4, DataPack!$J117, IF($C$5=Dates1!$B$5, DataPack!$O117, IF($C$5=Dates1!$B$6, DataPack!$T117))))</f>
        <v>1</v>
      </c>
      <c r="Q9" s="143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45">
        <f t="shared" si="0"/>
        <v>2</v>
      </c>
      <c r="J10" s="41">
        <f>IF($C$5=Dates1!$B$3, DataPack!$B118, IF($C$5=Dates1!$B$4, DataPack!$G118, IF($C$5=Dates1!$B$5, DataPack!$L118, IF($C$5=Dates1!$B$6, DataPack!$Q118))))</f>
        <v>0</v>
      </c>
      <c r="K10" s="143"/>
      <c r="L10" s="41">
        <f>IF($C$5=Dates1!$B$3, DataPack!$C118, IF($C$5=Dates1!$B$4, DataPack!$H118, IF($C$5=Dates1!$B$5, DataPack!$M118, IF($C$5=Dates1!$B$6, DataPack!$R118))))</f>
        <v>1</v>
      </c>
      <c r="M10" s="143"/>
      <c r="N10" s="41">
        <f>IF($C$5=Dates1!$B$3, DataPack!$D118, IF($C$5=Dates1!$B$4, DataPack!$I118, IF($C$5=Dates1!$B$5, DataPack!$N118, IF($C$5=Dates1!$B$6, DataPack!$S118))))</f>
        <v>1</v>
      </c>
      <c r="O10" s="143"/>
      <c r="P10" s="41">
        <f>IF($C$5=Dates1!$B$3, DataPack!$E118, IF($C$5=Dates1!$B$4, DataPack!$J118, IF($C$5=Dates1!$B$5, DataPack!$O118, IF($C$5=Dates1!$B$6, DataPack!$T118))))</f>
        <v>0</v>
      </c>
      <c r="Q10" s="143"/>
    </row>
    <row r="11" spans="2:17" ht="24" customHeight="1">
      <c r="B11" s="194" t="s">
        <v>120</v>
      </c>
      <c r="C11" s="194"/>
      <c r="D11" s="194"/>
      <c r="E11" s="194"/>
      <c r="F11" s="194"/>
      <c r="G11" s="194"/>
      <c r="H11" s="48"/>
      <c r="I11" s="49">
        <f t="shared" si="0"/>
        <v>2</v>
      </c>
      <c r="J11" s="46">
        <f>IF($C$5=Dates1!$B$3, DataPack!$B119, IF($C$5=Dates1!$B$4, DataPack!$G119, IF($C$5=Dates1!$B$5, DataPack!$L119, IF($C$5=Dates1!$B$6, DataPack!$Q119))))</f>
        <v>0</v>
      </c>
      <c r="K11" s="47"/>
      <c r="L11" s="46">
        <f>IF($C$5=Dates1!$B$3, DataPack!$C119, IF($C$5=Dates1!$B$4, DataPack!$H119, IF($C$5=Dates1!$B$5, DataPack!$M119, IF($C$5=Dates1!$B$6, DataPack!$R119))))</f>
        <v>1</v>
      </c>
      <c r="M11" s="47"/>
      <c r="N11" s="46">
        <f>IF($C$5=Dates1!$B$3, DataPack!$D119, IF($C$5=Dates1!$B$4, DataPack!$I119, IF($C$5=Dates1!$B$5, DataPack!$N119, IF($C$5=Dates1!$B$6, DataPack!$S119))))</f>
        <v>1</v>
      </c>
      <c r="O11" s="47"/>
      <c r="P11" s="46">
        <f>IF($C$5=Dates1!$B$3, DataPack!$E119, IF($C$5=Dates1!$B$4, DataPack!$J119, IF($C$5=Dates1!$B$5, DataPack!$O119, IF($C$5=Dates1!$B$6, DataPack!$T119))))</f>
        <v>0</v>
      </c>
      <c r="Q11" s="47"/>
    </row>
    <row r="12" spans="2:17" ht="24" customHeight="1">
      <c r="B12" s="194" t="s">
        <v>121</v>
      </c>
      <c r="C12" s="194"/>
      <c r="D12" s="194"/>
      <c r="E12" s="194"/>
      <c r="F12" s="194"/>
      <c r="G12" s="194"/>
      <c r="H12" s="48"/>
      <c r="I12" s="49">
        <f t="shared" si="0"/>
        <v>2</v>
      </c>
      <c r="J12" s="46">
        <f>IF($C$5=Dates1!$B$3, DataPack!$B120, IF($C$5=Dates1!$B$4, DataPack!$G120, IF($C$5=Dates1!$B$5, DataPack!$L120, IF($C$5=Dates1!$B$6, DataPack!$Q120))))</f>
        <v>0</v>
      </c>
      <c r="K12" s="47"/>
      <c r="L12" s="46">
        <f>IF($C$5=Dates1!$B$3, DataPack!$C120, IF($C$5=Dates1!$B$4, DataPack!$H120, IF($C$5=Dates1!$B$5, DataPack!$M120, IF($C$5=Dates1!$B$6, DataPack!$R120))))</f>
        <v>1</v>
      </c>
      <c r="M12" s="47"/>
      <c r="N12" s="46">
        <f>IF($C$5=Dates1!$B$3, DataPack!$D120, IF($C$5=Dates1!$B$4, DataPack!$I120, IF($C$5=Dates1!$B$5, DataPack!$N120, IF($C$5=Dates1!$B$6, DataPack!$S120))))</f>
        <v>1</v>
      </c>
      <c r="O12" s="47"/>
      <c r="P12" s="46">
        <f>IF($C$5=Dates1!$B$3, DataPack!$E120, IF($C$5=Dates1!$B$4, DataPack!$J120, IF($C$5=Dates1!$B$5, DataPack!$O120, IF($C$5=Dates1!$B$6, DataPack!$T120))))</f>
        <v>0</v>
      </c>
      <c r="Q12" s="47"/>
    </row>
    <row r="13" spans="2:17" ht="24" customHeight="1">
      <c r="B13" s="194" t="s">
        <v>122</v>
      </c>
      <c r="C13" s="194"/>
      <c r="D13" s="194"/>
      <c r="E13" s="194"/>
      <c r="F13" s="194"/>
      <c r="G13" s="194"/>
      <c r="H13" s="48"/>
      <c r="I13" s="49">
        <f t="shared" si="0"/>
        <v>2</v>
      </c>
      <c r="J13" s="46">
        <f>IF($C$5=Dates1!$B$3, DataPack!$B121, IF($C$5=Dates1!$B$4, DataPack!$G121, IF($C$5=Dates1!$B$5, DataPack!$L121, IF($C$5=Dates1!$B$6, DataPack!$Q121))))</f>
        <v>0</v>
      </c>
      <c r="K13" s="47"/>
      <c r="L13" s="46">
        <f>IF($C$5=Dates1!$B$3, DataPack!$C121, IF($C$5=Dates1!$B$4, DataPack!$H121, IF($C$5=Dates1!$B$5, DataPack!$M121, IF($C$5=Dates1!$B$6, DataPack!$R121))))</f>
        <v>1</v>
      </c>
      <c r="M13" s="47"/>
      <c r="N13" s="46">
        <f>IF($C$5=Dates1!$B$3, DataPack!$D121, IF($C$5=Dates1!$B$4, DataPack!$I121, IF($C$5=Dates1!$B$5, DataPack!$N121, IF($C$5=Dates1!$B$6, DataPack!$S121))))</f>
        <v>1</v>
      </c>
      <c r="O13" s="47"/>
      <c r="P13" s="46">
        <f>IF($C$5=Dates1!$B$3, DataPack!$E121, IF($C$5=Dates1!$B$4, DataPack!$J121, IF($C$5=Dates1!$B$5, DataPack!$O121, IF($C$5=Dates1!$B$6, DataPack!$T121))))</f>
        <v>0</v>
      </c>
      <c r="Q13" s="47"/>
    </row>
    <row r="14" spans="2:17" ht="24" customHeight="1">
      <c r="B14" s="195" t="s">
        <v>123</v>
      </c>
      <c r="C14" s="195"/>
      <c r="D14" s="195"/>
      <c r="E14" s="195"/>
      <c r="F14" s="195"/>
      <c r="G14" s="195"/>
      <c r="H14" s="48"/>
      <c r="I14" s="49">
        <f t="shared" si="0"/>
        <v>2</v>
      </c>
      <c r="J14" s="46">
        <f>IF($C$5=Dates1!$B$3, DataPack!$B122, IF($C$5=Dates1!$B$4, DataPack!$G122, IF($C$5=Dates1!$B$5, DataPack!$L122, IF($C$5=Dates1!$B$6, DataPack!$Q122))))</f>
        <v>0</v>
      </c>
      <c r="K14" s="47"/>
      <c r="L14" s="46">
        <f>IF($C$5=Dates1!$B$3, DataPack!$C122, IF($C$5=Dates1!$B$4, DataPack!$H122, IF($C$5=Dates1!$B$5, DataPack!$M122, IF($C$5=Dates1!$B$6, DataPack!$R122))))</f>
        <v>1</v>
      </c>
      <c r="M14" s="47"/>
      <c r="N14" s="46">
        <f>IF($C$5=Dates1!$B$3, DataPack!$D122, IF($C$5=Dates1!$B$4, DataPack!$I122, IF($C$5=Dates1!$B$5, DataPack!$N122, IF($C$5=Dates1!$B$6, DataPack!$S122))))</f>
        <v>1</v>
      </c>
      <c r="O14" s="47"/>
      <c r="P14" s="46">
        <f>IF($C$5=Dates1!$B$3, DataPack!$E122, IF($C$5=Dates1!$B$4, DataPack!$J122, IF($C$5=Dates1!$B$5, DataPack!$O122, IF($C$5=Dates1!$B$6, DataPack!$T122))))</f>
        <v>0</v>
      </c>
      <c r="Q14" s="47"/>
    </row>
    <row r="15" spans="2:17" ht="24" customHeight="1">
      <c r="B15" s="195" t="s">
        <v>124</v>
      </c>
      <c r="C15" s="195"/>
      <c r="D15" s="195"/>
      <c r="E15" s="195"/>
      <c r="F15" s="195"/>
      <c r="G15" s="195"/>
      <c r="H15" s="48"/>
      <c r="I15" s="49">
        <f t="shared" si="0"/>
        <v>2</v>
      </c>
      <c r="J15" s="46">
        <f>IF($C$5=Dates1!$B$3, DataPack!$B123, IF($C$5=Dates1!$B$4, DataPack!$G123, IF($C$5=Dates1!$B$5, DataPack!$L123, IF($C$5=Dates1!$B$6, DataPack!$Q123))))</f>
        <v>0</v>
      </c>
      <c r="K15" s="47"/>
      <c r="L15" s="46">
        <f>IF($C$5=Dates1!$B$3, DataPack!$C123, IF($C$5=Dates1!$B$4, DataPack!$H123, IF($C$5=Dates1!$B$5, DataPack!$M123, IF($C$5=Dates1!$B$6, DataPack!$R123))))</f>
        <v>1</v>
      </c>
      <c r="M15" s="47"/>
      <c r="N15" s="46">
        <f>IF($C$5=Dates1!$B$3, DataPack!$D123, IF($C$5=Dates1!$B$4, DataPack!$I123, IF($C$5=Dates1!$B$5, DataPack!$N123, IF($C$5=Dates1!$B$6, DataPack!$S123))))</f>
        <v>1</v>
      </c>
      <c r="O15" s="47"/>
      <c r="P15" s="46">
        <f>IF($C$5=Dates1!$B$3, DataPack!$E123, IF($C$5=Dates1!$B$4, DataPack!$J123, IF($C$5=Dates1!$B$5, DataPack!$O123, IF($C$5=Dates1!$B$6, DataPack!$T123))))</f>
        <v>0</v>
      </c>
      <c r="Q15" s="47"/>
    </row>
    <row r="16" spans="2:17" ht="24" customHeight="1">
      <c r="B16" s="196" t="s">
        <v>212</v>
      </c>
      <c r="C16" s="196"/>
      <c r="D16" s="196"/>
      <c r="E16" s="196"/>
      <c r="F16" s="196"/>
      <c r="G16" s="196"/>
      <c r="H16" s="48"/>
      <c r="I16" s="49">
        <f t="shared" si="0"/>
        <v>2</v>
      </c>
      <c r="J16" s="46">
        <f>IF($C$5=Dates1!$B$3, DataPack!$B124, IF($C$5=Dates1!$B$4, DataPack!$G124, IF($C$5=Dates1!$B$5, DataPack!$L124, IF($C$5=Dates1!$B$6, DataPack!$Q124))))</f>
        <v>1</v>
      </c>
      <c r="K16" s="47"/>
      <c r="L16" s="46">
        <f>IF($C$5=Dates1!$B$3, DataPack!$C124, IF($C$5=Dates1!$B$4, DataPack!$H124, IF($C$5=Dates1!$B$5, DataPack!$M124, IF($C$5=Dates1!$B$6, DataPack!$R124))))</f>
        <v>0</v>
      </c>
      <c r="M16" s="47"/>
      <c r="N16" s="46">
        <f>IF($C$5=Dates1!$B$3, DataPack!$D124, IF($C$5=Dates1!$B$4, DataPack!$I124, IF($C$5=Dates1!$B$5, DataPack!$N124, IF($C$5=Dates1!$B$6, DataPack!$S124))))</f>
        <v>1</v>
      </c>
      <c r="O16" s="47"/>
      <c r="P16" s="46">
        <f>IF($C$5=Dates1!$B$3, DataPack!$E124, IF($C$5=Dates1!$B$4, DataPack!$J124, IF($C$5=Dates1!$B$5, DataPack!$O124, IF($C$5=Dates1!$B$6, DataPack!$T124))))</f>
        <v>0</v>
      </c>
      <c r="Q16" s="47"/>
    </row>
    <row r="17" spans="2:17" ht="24" customHeight="1">
      <c r="B17" s="196" t="s">
        <v>213</v>
      </c>
      <c r="C17" s="196"/>
      <c r="D17" s="196"/>
      <c r="E17" s="196"/>
      <c r="F17" s="196"/>
      <c r="G17" s="196"/>
      <c r="H17" s="48"/>
      <c r="I17" s="49">
        <f t="shared" si="0"/>
        <v>2</v>
      </c>
      <c r="J17" s="46">
        <f>IF($C$5=Dates1!$B$3, DataPack!$B125, IF($C$5=Dates1!$B$4, DataPack!$G125, IF($C$5=Dates1!$B$5, DataPack!$L125, IF($C$5=Dates1!$B$6, DataPack!$Q125))))</f>
        <v>1</v>
      </c>
      <c r="K17" s="47"/>
      <c r="L17" s="46">
        <f>IF($C$5=Dates1!$B$3, DataPack!$C125, IF($C$5=Dates1!$B$4, DataPack!$H125, IF($C$5=Dates1!$B$5, DataPack!$M125, IF($C$5=Dates1!$B$6, DataPack!$R125))))</f>
        <v>1</v>
      </c>
      <c r="M17" s="47"/>
      <c r="N17" s="46">
        <f>IF($C$5=Dates1!$B$3, DataPack!$D125, IF($C$5=Dates1!$B$4, DataPack!$I125, IF($C$5=Dates1!$B$5, DataPack!$N125, IF($C$5=Dates1!$B$6, DataPack!$S125))))</f>
        <v>0</v>
      </c>
      <c r="O17" s="47"/>
      <c r="P17" s="46">
        <f>IF($C$5=Dates1!$B$3, DataPack!$E125, IF($C$5=Dates1!$B$4, DataPack!$J125, IF($C$5=Dates1!$B$5, DataPack!$O125, IF($C$5=Dates1!$B$6, DataPack!$T125))))</f>
        <v>0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8"/>
      <c r="I18" s="145">
        <f t="shared" si="0"/>
        <v>2</v>
      </c>
      <c r="J18" s="41">
        <f>IF($C$5=Dates1!$B$3, DataPack!$B126, IF($C$5=Dates1!$B$4, DataPack!$G126, IF($C$5=Dates1!$B$5, DataPack!$L126, IF($C$5=Dates1!$B$6, DataPack!$Q126))))</f>
        <v>0</v>
      </c>
      <c r="K18" s="143"/>
      <c r="L18" s="41">
        <f>IF($C$5=Dates1!$B$3, DataPack!$C126, IF($C$5=Dates1!$B$4, DataPack!$H126, IF($C$5=Dates1!$B$5, DataPack!$M126, IF($C$5=Dates1!$B$6, DataPack!$R126))))</f>
        <v>1</v>
      </c>
      <c r="M18" s="143"/>
      <c r="N18" s="41">
        <f>IF($C$5=Dates1!$B$3, DataPack!$D126, IF($C$5=Dates1!$B$4, DataPack!$I126, IF($C$5=Dates1!$B$5, DataPack!$N126, IF($C$5=Dates1!$B$6, DataPack!$S126))))</f>
        <v>0</v>
      </c>
      <c r="O18" s="143"/>
      <c r="P18" s="41">
        <f>IF($C$5=Dates1!$B$3, DataPack!$E126, IF($C$5=Dates1!$B$4, DataPack!$J126, IF($C$5=Dates1!$B$5, DataPack!$O126, IF($C$5=Dates1!$B$6, DataPack!$T126))))</f>
        <v>1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9">
        <f t="shared" si="0"/>
        <v>2</v>
      </c>
      <c r="J19" s="46">
        <f>IF($C$5=Dates1!$B$3, DataPack!$B127, IF($C$5=Dates1!$B$4, DataPack!$G127, IF($C$5=Dates1!$B$5, DataPack!$L127, IF($C$5=Dates1!$B$6, DataPack!$Q127))))</f>
        <v>0</v>
      </c>
      <c r="K19" s="47"/>
      <c r="L19" s="46">
        <f>IF($C$5=Dates1!$B$3, DataPack!$C127, IF($C$5=Dates1!$B$4, DataPack!$H127, IF($C$5=Dates1!$B$5, DataPack!$M127, IF($C$5=Dates1!$B$6, DataPack!$R127))))</f>
        <v>1</v>
      </c>
      <c r="M19" s="47"/>
      <c r="N19" s="46">
        <f>IF($C$5=Dates1!$B$3, DataPack!$D127, IF($C$5=Dates1!$B$4, DataPack!$I127, IF($C$5=Dates1!$B$5, DataPack!$N127, IF($C$5=Dates1!$B$6, DataPack!$S127))))</f>
        <v>0</v>
      </c>
      <c r="O19" s="47"/>
      <c r="P19" s="46">
        <f>IF($C$5=Dates1!$B$3, DataPack!$E127, IF($C$5=Dates1!$B$4, DataPack!$J127, IF($C$5=Dates1!$B$5, DataPack!$O127, IF($C$5=Dates1!$B$6, DataPack!$T127))))</f>
        <v>1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9">
        <f t="shared" si="0"/>
        <v>2</v>
      </c>
      <c r="J20" s="46">
        <f>IF($C$5=Dates1!$B$3, DataPack!$B128, IF($C$5=Dates1!$B$4, DataPack!$G128, IF($C$5=Dates1!$B$5, DataPack!$L128, IF($C$5=Dates1!$B$6, DataPack!$Q128))))</f>
        <v>0</v>
      </c>
      <c r="K20" s="47"/>
      <c r="L20" s="46">
        <f>IF($C$5=Dates1!$B$3, DataPack!$C128, IF($C$5=Dates1!$B$4, DataPack!$H128, IF($C$5=Dates1!$B$5, DataPack!$M128, IF($C$5=Dates1!$B$6, DataPack!$R128))))</f>
        <v>1</v>
      </c>
      <c r="M20" s="47"/>
      <c r="N20" s="46">
        <f>IF($C$5=Dates1!$B$3, DataPack!$D128, IF($C$5=Dates1!$B$4, DataPack!$I128, IF($C$5=Dates1!$B$5, DataPack!$N128, IF($C$5=Dates1!$B$6, DataPack!$S128))))</f>
        <v>1</v>
      </c>
      <c r="O20" s="47"/>
      <c r="P20" s="46">
        <f>IF($C$5=Dates1!$B$3, DataPack!$E128, IF($C$5=Dates1!$B$4, DataPack!$J128, IF($C$5=Dates1!$B$5, DataPack!$O128, IF($C$5=Dates1!$B$6, DataPack!$T128))))</f>
        <v>0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9">
        <f t="shared" si="0"/>
        <v>2</v>
      </c>
      <c r="J21" s="46">
        <f>IF($C$5=Dates1!$B$3, DataPack!$B129, IF($C$5=Dates1!$B$4, DataPack!$G129, IF($C$5=Dates1!$B$5, DataPack!$L129, IF($C$5=Dates1!$B$6, DataPack!$Q129))))</f>
        <v>0</v>
      </c>
      <c r="K21" s="47"/>
      <c r="L21" s="46">
        <f>IF($C$5=Dates1!$B$3, DataPack!$C129, IF($C$5=Dates1!$B$4, DataPack!$H129, IF($C$5=Dates1!$B$5, DataPack!$M129, IF($C$5=Dates1!$B$6, DataPack!$R129))))</f>
        <v>1</v>
      </c>
      <c r="M21" s="47"/>
      <c r="N21" s="46">
        <f>IF($C$5=Dates1!$B$3, DataPack!$D129, IF($C$5=Dates1!$B$4, DataPack!$I129, IF($C$5=Dates1!$B$5, DataPack!$N129, IF($C$5=Dates1!$B$6, DataPack!$S129))))</f>
        <v>1</v>
      </c>
      <c r="O21" s="47"/>
      <c r="P21" s="46">
        <f>IF($C$5=Dates1!$B$3, DataPack!$E129, IF($C$5=Dates1!$B$4, DataPack!$J129, IF($C$5=Dates1!$B$5, DataPack!$O129, IF($C$5=Dates1!$B$6, DataPack!$T129))))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9">
        <f t="shared" si="0"/>
        <v>2</v>
      </c>
      <c r="J22" s="46">
        <f>IF($C$5=Dates1!$B$3, DataPack!$B130, IF($C$5=Dates1!$B$4, DataPack!$G130, IF($C$5=Dates1!$B$5, DataPack!$L130, IF($C$5=Dates1!$B$6, DataPack!$Q130))))</f>
        <v>1</v>
      </c>
      <c r="K22" s="47"/>
      <c r="L22" s="46">
        <f>IF($C$5=Dates1!$B$3, DataPack!$C130, IF($C$5=Dates1!$B$4, DataPack!$H130, IF($C$5=Dates1!$B$5, DataPack!$M130, IF($C$5=Dates1!$B$6, DataPack!$R130))))</f>
        <v>0</v>
      </c>
      <c r="M22" s="47"/>
      <c r="N22" s="46">
        <f>IF($C$5=Dates1!$B$3, DataPack!$D130, IF($C$5=Dates1!$B$4, DataPack!$I130, IF($C$5=Dates1!$B$5, DataPack!$N130, IF($C$5=Dates1!$B$6, DataPack!$S130))))</f>
        <v>1</v>
      </c>
      <c r="O22" s="47"/>
      <c r="P22" s="46">
        <f>IF($C$5=Dates1!$B$3, DataPack!$E130, IF($C$5=Dates1!$B$4, DataPack!$J130, IF($C$5=Dates1!$B$5, DataPack!$O130, IF($C$5=Dates1!$B$6, DataPack!$T130))))</f>
        <v>0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8"/>
      <c r="I23" s="145">
        <f t="shared" si="0"/>
        <v>2</v>
      </c>
      <c r="J23" s="41">
        <f>IF($C$5=Dates1!$B$3, DataPack!$B131, IF($C$5=Dates1!$B$4, DataPack!$G131, IF($C$5=Dates1!$B$5, DataPack!$L131, IF($C$5=Dates1!$B$6, DataPack!$Q131))))</f>
        <v>0</v>
      </c>
      <c r="K23" s="143"/>
      <c r="L23" s="41">
        <f>IF($C$5=Dates1!$B$3, DataPack!$C131, IF($C$5=Dates1!$B$4, DataPack!$H131, IF($C$5=Dates1!$B$5, DataPack!$M131, IF($C$5=Dates1!$B$6, DataPack!$R131))))</f>
        <v>1</v>
      </c>
      <c r="M23" s="143"/>
      <c r="N23" s="41">
        <f>IF($C$5=Dates1!$B$3, DataPack!$D131, IF($C$5=Dates1!$B$4, DataPack!$I131, IF($C$5=Dates1!$B$5, DataPack!$N131, IF($C$5=Dates1!$B$6, DataPack!$S131))))</f>
        <v>0</v>
      </c>
      <c r="O23" s="143"/>
      <c r="P23" s="41">
        <f>IF($C$5=Dates1!$B$3, DataPack!$E131, IF($C$5=Dates1!$B$4, DataPack!$J131, IF($C$5=Dates1!$B$5, DataPack!$O131, IF($C$5=Dates1!$B$6, DataPack!$T131))))</f>
        <v>1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9">
        <f t="shared" si="0"/>
        <v>2</v>
      </c>
      <c r="J24" s="46">
        <f>IF($C$5=Dates1!$B$3, DataPack!$B132, IF($C$5=Dates1!$B$4, DataPack!$G132, IF($C$5=Dates1!$B$5, DataPack!$L132, IF($C$5=Dates1!$B$6, DataPack!$Q132))))</f>
        <v>0</v>
      </c>
      <c r="K24" s="47"/>
      <c r="L24" s="46">
        <f>IF($C$5=Dates1!$B$3, DataPack!$C132, IF($C$5=Dates1!$B$4, DataPack!$H132, IF($C$5=Dates1!$B$5, DataPack!$M132, IF($C$5=Dates1!$B$6, DataPack!$R132))))</f>
        <v>1</v>
      </c>
      <c r="M24" s="47"/>
      <c r="N24" s="46">
        <f>IF($C$5=Dates1!$B$3, DataPack!$D132, IF($C$5=Dates1!$B$4, DataPack!$I132, IF($C$5=Dates1!$B$5, DataPack!$N132, IF($C$5=Dates1!$B$6, DataPack!$S132))))</f>
        <v>0</v>
      </c>
      <c r="O24" s="47"/>
      <c r="P24" s="46">
        <f>IF($C$5=Dates1!$B$3, DataPack!$E132, IF($C$5=Dates1!$B$4, DataPack!$J132, IF($C$5=Dates1!$B$5, DataPack!$O132, IF($C$5=Dates1!$B$6, DataPack!$T132))))</f>
        <v>1</v>
      </c>
      <c r="Q24" s="47"/>
    </row>
    <row r="25" spans="2:17" ht="24" customHeight="1">
      <c r="B25" s="196" t="s">
        <v>214</v>
      </c>
      <c r="C25" s="196"/>
      <c r="D25" s="196"/>
      <c r="E25" s="196"/>
      <c r="F25" s="196"/>
      <c r="G25" s="196"/>
      <c r="H25" s="48"/>
      <c r="I25" s="49">
        <f t="shared" si="0"/>
        <v>2</v>
      </c>
      <c r="J25" s="46">
        <f>IF($C$5=Dates1!$B$3, DataPack!$B133, IF($C$5=Dates1!$B$4, DataPack!$G133, IF($C$5=Dates1!$B$5, DataPack!$L133, IF($C$5=Dates1!$B$6, DataPack!$Q133))))</f>
        <v>0</v>
      </c>
      <c r="K25" s="47"/>
      <c r="L25" s="46">
        <f>IF($C$5=Dates1!$B$3, DataPack!$C133, IF($C$5=Dates1!$B$4, DataPack!$H133, IF($C$5=Dates1!$B$5, DataPack!$M133, IF($C$5=Dates1!$B$6, DataPack!$R133))))</f>
        <v>1</v>
      </c>
      <c r="M25" s="47"/>
      <c r="N25" s="46">
        <f>IF($C$5=Dates1!$B$3, DataPack!$D133, IF($C$5=Dates1!$B$4, DataPack!$I133, IF($C$5=Dates1!$B$5, DataPack!$N133, IF($C$5=Dates1!$B$6, DataPack!$S133))))</f>
        <v>0</v>
      </c>
      <c r="O25" s="47"/>
      <c r="P25" s="46">
        <f>IF($C$5=Dates1!$B$3, DataPack!$E133, IF($C$5=Dates1!$B$4, DataPack!$J133, IF($C$5=Dates1!$B$5, DataPack!$O133, IF($C$5=Dates1!$B$6, DataPack!$T133))))</f>
        <v>1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9">
        <f t="shared" si="0"/>
        <v>2</v>
      </c>
      <c r="J26" s="46">
        <f>IF($C$5=Dates1!$B$3, DataPack!$B134, IF($C$5=Dates1!$B$4, DataPack!$G134, IF($C$5=Dates1!$B$5, DataPack!$L134, IF($C$5=Dates1!$B$6, DataPack!$Q134))))</f>
        <v>0</v>
      </c>
      <c r="K26" s="47"/>
      <c r="L26" s="46">
        <f>IF($C$5=Dates1!$B$3, DataPack!$C134, IF($C$5=Dates1!$B$4, DataPack!$H134, IF($C$5=Dates1!$B$5, DataPack!$M134, IF($C$5=Dates1!$B$6, DataPack!$R134))))</f>
        <v>1</v>
      </c>
      <c r="M26" s="47"/>
      <c r="N26" s="46">
        <f>IF($C$5=Dates1!$B$3, DataPack!$D134, IF($C$5=Dates1!$B$4, DataPack!$I134, IF($C$5=Dates1!$B$5, DataPack!$N134, IF($C$5=Dates1!$B$6, DataPack!$S134))))</f>
        <v>0</v>
      </c>
      <c r="O26" s="47"/>
      <c r="P26" s="46">
        <f>IF($C$5=Dates1!$B$3, DataPack!$E134, IF($C$5=Dates1!$B$4, DataPack!$J134, IF($C$5=Dates1!$B$5, DataPack!$O134, IF($C$5=Dates1!$B$6, DataPack!$T134))))</f>
        <v>1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9">
        <f t="shared" si="0"/>
        <v>2</v>
      </c>
      <c r="J27" s="46">
        <f>IF($C$5=Dates1!$B$3, DataPack!$B135, IF($C$5=Dates1!$B$4, DataPack!$G135, IF($C$5=Dates1!$B$5, DataPack!$L135, IF($C$5=Dates1!$B$6, DataPack!$Q135))))</f>
        <v>0</v>
      </c>
      <c r="K27" s="47"/>
      <c r="L27" s="46">
        <f>IF($C$5=Dates1!$B$3, DataPack!$C135, IF($C$5=Dates1!$B$4, DataPack!$H135, IF($C$5=Dates1!$B$5, DataPack!$M135, IF($C$5=Dates1!$B$6, DataPack!$R135))))</f>
        <v>1</v>
      </c>
      <c r="M27" s="47"/>
      <c r="N27" s="46">
        <f>IF($C$5=Dates1!$B$3, DataPack!$D135, IF($C$5=Dates1!$B$4, DataPack!$I135, IF($C$5=Dates1!$B$5, DataPack!$N135, IF($C$5=Dates1!$B$6, DataPack!$S135))))</f>
        <v>0</v>
      </c>
      <c r="O27" s="47"/>
      <c r="P27" s="46">
        <f>IF($C$5=Dates1!$B$3, DataPack!$E135, IF($C$5=Dates1!$B$4, DataPack!$J135, IF($C$5=Dates1!$B$5, DataPack!$O135, IF($C$5=Dates1!$B$6, DataPack!$T135))))</f>
        <v>1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9">
        <f t="shared" si="0"/>
        <v>2</v>
      </c>
      <c r="J28" s="46">
        <f>IF($C$5=Dates1!$B$3, DataPack!$B136, IF($C$5=Dates1!$B$4, DataPack!$G136, IF($C$5=Dates1!$B$5, DataPack!$L136, IF($C$5=Dates1!$B$6, DataPack!$Q136))))</f>
        <v>1</v>
      </c>
      <c r="K28" s="47"/>
      <c r="L28" s="46">
        <f>IF($C$5=Dates1!$B$3, DataPack!$C136, IF($C$5=Dates1!$B$4, DataPack!$H136, IF($C$5=Dates1!$B$5, DataPack!$M136, IF($C$5=Dates1!$B$6, DataPack!$R136))))</f>
        <v>0</v>
      </c>
      <c r="M28" s="47"/>
      <c r="N28" s="46">
        <f>IF($C$5=Dates1!$B$3, DataPack!$D136, IF($C$5=Dates1!$B$4, DataPack!$I136, IF($C$5=Dates1!$B$5, DataPack!$N136, IF($C$5=Dates1!$B$6, DataPack!$S136))))</f>
        <v>1</v>
      </c>
      <c r="O28" s="47"/>
      <c r="P28" s="46">
        <f>IF($C$5=Dates1!$B$3, DataPack!$E136, IF($C$5=Dates1!$B$4, DataPack!$J136, IF($C$5=Dates1!$B$5, DataPack!$O136, IF($C$5=Dates1!$B$6, DataPack!$T136))))</f>
        <v>0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9">
        <f t="shared" si="0"/>
        <v>2</v>
      </c>
      <c r="J29" s="46">
        <f>IF($C$5=Dates1!$B$3, DataPack!$B137, IF($C$5=Dates1!$B$4, DataPack!$G137, IF($C$5=Dates1!$B$5, DataPack!$L137, IF($C$5=Dates1!$B$6, DataPack!$Q137))))</f>
        <v>0</v>
      </c>
      <c r="K29" s="47"/>
      <c r="L29" s="46">
        <f>IF($C$5=Dates1!$B$3, DataPack!$C137, IF($C$5=Dates1!$B$4, DataPack!$H137, IF($C$5=Dates1!$B$5, DataPack!$M137, IF($C$5=Dates1!$B$6, DataPack!$R137))))</f>
        <v>1</v>
      </c>
      <c r="M29" s="47"/>
      <c r="N29" s="46">
        <f>IF($C$5=Dates1!$B$3, DataPack!$D137, IF($C$5=Dates1!$B$4, DataPack!$I137, IF($C$5=Dates1!$B$5, DataPack!$N137, IF($C$5=Dates1!$B$6, DataPack!$S137))))</f>
        <v>0</v>
      </c>
      <c r="O29" s="47"/>
      <c r="P29" s="46">
        <f>IF($C$5=Dates1!$B$3, DataPack!$E137, IF($C$5=Dates1!$B$4, DataPack!$J137, IF($C$5=Dates1!$B$5, DataPack!$O137, IF($C$5=Dates1!$B$6, DataPack!$T137))))</f>
        <v>1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2</v>
      </c>
      <c r="J30" s="50">
        <f>IF($C$5=Dates1!$B$3, DataPack!$B138, IF($C$5=Dates1!$B$4, DataPack!$G138, IF($C$5=Dates1!$B$5, DataPack!$L138, IF($C$5=Dates1!$B$6, DataPack!$Q138))))</f>
        <v>0</v>
      </c>
      <c r="K30" s="51"/>
      <c r="L30" s="50">
        <f>IF($C$5=Dates1!$B$3, DataPack!$C138, IF($C$5=Dates1!$B$4, DataPack!$H138, IF($C$5=Dates1!$B$5, DataPack!$M138, IF($C$5=Dates1!$B$6, DataPack!$R138))))</f>
        <v>1</v>
      </c>
      <c r="M30" s="51"/>
      <c r="N30" s="50">
        <f>IF($C$5=Dates1!$B$3, DataPack!$D138, IF($C$5=Dates1!$B$4, DataPack!$I138, IF($C$5=Dates1!$B$5, DataPack!$N138, IF($C$5=Dates1!$B$6, DataPack!$S138))))</f>
        <v>0</v>
      </c>
      <c r="O30" s="51"/>
      <c r="P30" s="46">
        <f>IF($C$5=Dates1!$B$3, DataPack!$E138, IF($C$5=Dates1!$B$4, DataPack!$J138, IF($C$5=Dates1!$B$5, DataPack!$O138, IF($C$5=Dates1!$B$6, DataPack!$T138))))</f>
        <v>1</v>
      </c>
      <c r="Q30" s="51"/>
    </row>
    <row r="31" spans="2:17" ht="15" customHeight="1">
      <c r="M31" s="199" t="s">
        <v>93</v>
      </c>
      <c r="N31" s="199"/>
      <c r="O31" s="186"/>
      <c r="P31" s="186"/>
      <c r="Q31" s="186"/>
    </row>
    <row r="32" spans="2:17">
      <c r="B32" s="36" t="s">
        <v>211</v>
      </c>
    </row>
    <row r="34" spans="2:2">
      <c r="B34" s="36"/>
    </row>
    <row r="35" spans="2:2">
      <c r="B35" s="36"/>
    </row>
    <row r="36" spans="2:2">
      <c r="B36" s="70"/>
    </row>
  </sheetData>
  <sheetProtection sheet="1"/>
  <mergeCells count="30">
    <mergeCell ref="B27:G27"/>
    <mergeCell ref="B23:G23"/>
    <mergeCell ref="B26:G26"/>
    <mergeCell ref="B25:G25"/>
    <mergeCell ref="B30:G30"/>
    <mergeCell ref="B29:G29"/>
    <mergeCell ref="M31:Q31"/>
    <mergeCell ref="J5:K5"/>
    <mergeCell ref="L5:M5"/>
    <mergeCell ref="N5:O5"/>
    <mergeCell ref="P5:Q5"/>
    <mergeCell ref="B28:G28"/>
    <mergeCell ref="B21:G21"/>
    <mergeCell ref="B20:G20"/>
    <mergeCell ref="B19:G19"/>
    <mergeCell ref="B18:G18"/>
    <mergeCell ref="B22:G22"/>
    <mergeCell ref="B24:G24"/>
    <mergeCell ref="B17:G17"/>
    <mergeCell ref="B12:G12"/>
    <mergeCell ref="B13:G13"/>
    <mergeCell ref="B14:G14"/>
    <mergeCell ref="B15:G15"/>
    <mergeCell ref="B16:G16"/>
    <mergeCell ref="I5:I6"/>
    <mergeCell ref="C5:G5"/>
    <mergeCell ref="B9:G9"/>
    <mergeCell ref="B10:G10"/>
    <mergeCell ref="B11:G11"/>
    <mergeCell ref="B8:G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Q37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1" customWidth="1"/>
    <col min="2" max="2" width="16" style="21" customWidth="1"/>
    <col min="3" max="3" width="1.5703125" style="29" customWidth="1"/>
    <col min="4" max="4" width="10" style="21" customWidth="1"/>
    <col min="5" max="5" width="10.28515625" style="21" customWidth="1"/>
    <col min="6" max="6" width="12" style="21" customWidth="1"/>
    <col min="7" max="7" width="13.28515625" style="21" customWidth="1"/>
    <col min="8" max="8" width="1.5703125" style="29" customWidth="1"/>
    <col min="9" max="9" width="11.5703125" style="21" customWidth="1"/>
    <col min="10" max="15" width="7.5703125" style="21" customWidth="1"/>
    <col min="16" max="16" width="7.5703125" style="53" customWidth="1"/>
    <col min="17" max="17" width="7.5703125" style="44" customWidth="1"/>
    <col min="18" max="16384" width="9.140625" style="21"/>
  </cols>
  <sheetData>
    <row r="2" spans="2:17" ht="14.25" customHeight="1">
      <c r="B2" s="104" t="str">
        <f>"Table 2e: Inspection outcomes of higher education institutes inspected " &amp; IF('Table 2e'!C5=Dates1!$B$3, "between " &amp; Dates1!$B$3, IF('Table 2e'!C5 = Dates1!B4, "in " &amp; Dates1!B4, IF('Table 2e'!C5=Dates1!B5, "in " &amp; Dates1!B5, IF('Table 2e'!C5=Dates1!B6, "in " &amp; Dates1!B6, IF('Table 2e'!C5=Dates1!B7, "in " &amp; Dates1!B7)))))  &amp; " (final)"</f>
        <v>Table 2e: Inspection outcomes of higher education institutes inspected between 1 October 2011 and 31 December 2011 (final)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 t="s">
        <v>176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2" t="s">
        <v>68</v>
      </c>
      <c r="C5" s="189" t="s">
        <v>179</v>
      </c>
      <c r="D5" s="190"/>
      <c r="E5" s="190"/>
      <c r="F5" s="190"/>
      <c r="G5" s="191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4"/>
      <c r="C6" s="34"/>
      <c r="D6" s="34"/>
      <c r="E6" s="34"/>
      <c r="F6" s="34"/>
      <c r="G6" s="34"/>
      <c r="H6" s="34"/>
      <c r="I6" s="193" t="s">
        <v>85</v>
      </c>
      <c r="J6" s="41" t="s">
        <v>85</v>
      </c>
      <c r="K6" s="41"/>
      <c r="L6" s="41" t="s">
        <v>85</v>
      </c>
      <c r="M6" s="41"/>
      <c r="N6" s="41" t="s">
        <v>85</v>
      </c>
      <c r="O6" s="41"/>
      <c r="P6" s="27" t="s">
        <v>85</v>
      </c>
      <c r="Q6" s="54"/>
    </row>
    <row r="7" spans="2:17" ht="4.5" customHeight="1">
      <c r="B7" s="29"/>
      <c r="D7" s="29"/>
      <c r="E7" s="29"/>
      <c r="F7" s="29"/>
      <c r="G7" s="29"/>
      <c r="I7" s="44"/>
      <c r="J7" s="43"/>
      <c r="K7" s="43"/>
      <c r="L7" s="43"/>
      <c r="M7" s="43"/>
      <c r="N7" s="43"/>
      <c r="O7" s="43"/>
      <c r="P7" s="29"/>
      <c r="Q7" s="53"/>
    </row>
    <row r="8" spans="2:17" ht="24" customHeight="1">
      <c r="B8" s="188" t="s">
        <v>2</v>
      </c>
      <c r="C8" s="188"/>
      <c r="D8" s="188"/>
      <c r="E8" s="188"/>
      <c r="F8" s="188"/>
      <c r="G8" s="188"/>
      <c r="H8" s="100"/>
      <c r="I8" s="145">
        <f t="shared" ref="I8:I30" si="0">J8+L8+N8+P8</f>
        <v>3</v>
      </c>
      <c r="J8" s="41">
        <f>IF($C$5=Dates1!$B$3, DataPack!$B142, IF($C$5=Dates1!$B$4, DataPack!$G142, IF($C$5=Dates1!$B$5, DataPack!$L142, IF($C$5=Dates1!$B$6, DataPack!$Q142))))</f>
        <v>1</v>
      </c>
      <c r="K8" s="143"/>
      <c r="L8" s="41">
        <f>IF($C$5=Dates1!$B$3, DataPack!$C142, IF($C$5=Dates1!$B$4, DataPack!$H142, IF($C$5=Dates1!$B$5, DataPack!$M142, IF($C$5=Dates1!$B$6, DataPack!$R142))))</f>
        <v>1</v>
      </c>
      <c r="M8" s="143"/>
      <c r="N8" s="41">
        <f>IF($C$5=Dates1!$B$3, DataPack!$D142, IF($C$5=Dates1!$B$4, DataPack!$I142, IF($C$5=Dates1!$B$5, DataPack!$N142, IF($C$5=Dates1!$B$6, DataPack!$S142))))</f>
        <v>1</v>
      </c>
      <c r="O8" s="143"/>
      <c r="P8" s="41">
        <f>IF($C$5=Dates1!$B$3, DataPack!$E142, IF($C$5=Dates1!$B$4, DataPack!$J142, IF($C$5=Dates1!$B$5, DataPack!$O142, IF($C$5=Dates1!$B$6, DataPack!$T142))))</f>
        <v>0</v>
      </c>
      <c r="Q8" s="143"/>
    </row>
    <row r="9" spans="2:17" s="49" customFormat="1" ht="24" customHeight="1">
      <c r="B9" s="188" t="s">
        <v>148</v>
      </c>
      <c r="C9" s="188"/>
      <c r="D9" s="188"/>
      <c r="E9" s="188"/>
      <c r="F9" s="188"/>
      <c r="G9" s="188"/>
      <c r="H9" s="48"/>
      <c r="I9" s="145">
        <f t="shared" si="0"/>
        <v>3</v>
      </c>
      <c r="J9" s="41">
        <f>IF($C$5=Dates1!$B$3, DataPack!$B143, IF($C$5=Dates1!$B$4, DataPack!$G143, IF($C$5=Dates1!$B$5, DataPack!$L143, IF($C$5=Dates1!$B$6, DataPack!$Q143))))</f>
        <v>1</v>
      </c>
      <c r="K9" s="143"/>
      <c r="L9" s="41">
        <f>IF($C$5=Dates1!$B$3, DataPack!$C143, IF($C$5=Dates1!$B$4, DataPack!$H143, IF($C$5=Dates1!$B$5, DataPack!$M143, IF($C$5=Dates1!$B$6, DataPack!$R143))))</f>
        <v>2</v>
      </c>
      <c r="M9" s="143"/>
      <c r="N9" s="41">
        <f>IF($C$5=Dates1!$B$3, DataPack!$D143, IF($C$5=Dates1!$B$4, DataPack!$I143, IF($C$5=Dates1!$B$5, DataPack!$N143, IF($C$5=Dates1!$B$6, DataPack!$S143))))</f>
        <v>0</v>
      </c>
      <c r="O9" s="143"/>
      <c r="P9" s="41">
        <f>IF($C$5=Dates1!$B$3, DataPack!$E143, IF($C$5=Dates1!$B$4, DataPack!$J143, IF($C$5=Dates1!$B$5, DataPack!$O143, IF($C$5=Dates1!$B$6, DataPack!$T143))))</f>
        <v>0</v>
      </c>
      <c r="Q9" s="143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45">
        <f t="shared" si="0"/>
        <v>3</v>
      </c>
      <c r="J10" s="41">
        <f>IF($C$5=Dates1!$B$3, DataPack!$B144, IF($C$5=Dates1!$B$4, DataPack!$G144, IF($C$5=Dates1!$B$5, DataPack!$L144, IF($C$5=Dates1!$B$6, DataPack!$Q144))))</f>
        <v>1</v>
      </c>
      <c r="K10" s="143"/>
      <c r="L10" s="41">
        <f>IF($C$5=Dates1!$B$3, DataPack!$C144, IF($C$5=Dates1!$B$4, DataPack!$H144, IF($C$5=Dates1!$B$5, DataPack!$M144, IF($C$5=Dates1!$B$6, DataPack!$R144))))</f>
        <v>1</v>
      </c>
      <c r="M10" s="143"/>
      <c r="N10" s="41">
        <f>IF($C$5=Dates1!$B$3, DataPack!$D144, IF($C$5=Dates1!$B$4, DataPack!$I144, IF($C$5=Dates1!$B$5, DataPack!$N144, IF($C$5=Dates1!$B$6, DataPack!$S144))))</f>
        <v>1</v>
      </c>
      <c r="O10" s="143"/>
      <c r="P10" s="41">
        <f>IF($C$5=Dates1!$B$3, DataPack!$E144, IF($C$5=Dates1!$B$4, DataPack!$J144, IF($C$5=Dates1!$B$5, DataPack!$O144, IF($C$5=Dates1!$B$6, DataPack!$T144))))</f>
        <v>0</v>
      </c>
      <c r="Q10" s="143"/>
    </row>
    <row r="11" spans="2:17" ht="24" customHeight="1">
      <c r="B11" s="194" t="s">
        <v>120</v>
      </c>
      <c r="C11" s="194"/>
      <c r="D11" s="194"/>
      <c r="E11" s="194"/>
      <c r="F11" s="194"/>
      <c r="G11" s="194"/>
      <c r="H11" s="48"/>
      <c r="I11" s="49">
        <f t="shared" si="0"/>
        <v>3</v>
      </c>
      <c r="J11" s="46">
        <f>IF($C$5=Dates1!$B$3, DataPack!$B145, IF($C$5=Dates1!$B$4, DataPack!$G145, IF($C$5=Dates1!$B$5, DataPack!$L145, IF($C$5=Dates1!$B$6, DataPack!$Q145))))</f>
        <v>1</v>
      </c>
      <c r="K11" s="47"/>
      <c r="L11" s="46">
        <f>IF($C$5=Dates1!$B$3, DataPack!$C145, IF($C$5=Dates1!$B$4, DataPack!$H145, IF($C$5=Dates1!$B$5, DataPack!$M145, IF($C$5=Dates1!$B$6, DataPack!$R145))))</f>
        <v>1</v>
      </c>
      <c r="M11" s="47"/>
      <c r="N11" s="46">
        <f>IF($C$5=Dates1!$B$3, DataPack!$D145, IF($C$5=Dates1!$B$4, DataPack!$I145, IF($C$5=Dates1!$B$5, DataPack!$N145, IF($C$5=Dates1!$B$6, DataPack!$S145))))</f>
        <v>1</v>
      </c>
      <c r="O11" s="47"/>
      <c r="P11" s="46">
        <f>IF($C$5=Dates1!$B$3, DataPack!$E145, IF($C$5=Dates1!$B$4, DataPack!$J145, IF($C$5=Dates1!$B$5, DataPack!$O145, IF($C$5=Dates1!$B$6, DataPack!$T145))))</f>
        <v>0</v>
      </c>
      <c r="Q11" s="47"/>
    </row>
    <row r="12" spans="2:17" ht="24" customHeight="1">
      <c r="B12" s="194" t="s">
        <v>121</v>
      </c>
      <c r="C12" s="194"/>
      <c r="D12" s="194"/>
      <c r="E12" s="194"/>
      <c r="F12" s="194"/>
      <c r="G12" s="194"/>
      <c r="H12" s="48"/>
      <c r="I12" s="49">
        <f t="shared" si="0"/>
        <v>3</v>
      </c>
      <c r="J12" s="46">
        <f>IF($C$5=Dates1!$B$3, DataPack!$B146, IF($C$5=Dates1!$B$4, DataPack!$G146, IF($C$5=Dates1!$B$5, DataPack!$L146, IF($C$5=Dates1!$B$6, DataPack!$Q146))))</f>
        <v>1</v>
      </c>
      <c r="K12" s="47"/>
      <c r="L12" s="46">
        <f>IF($C$5=Dates1!$B$3, DataPack!$C146, IF($C$5=Dates1!$B$4, DataPack!$H146, IF($C$5=Dates1!$B$5, DataPack!$M146, IF($C$5=Dates1!$B$6, DataPack!$R146))))</f>
        <v>1</v>
      </c>
      <c r="M12" s="47"/>
      <c r="N12" s="46">
        <f>IF($C$5=Dates1!$B$3, DataPack!$D146, IF($C$5=Dates1!$B$4, DataPack!$I146, IF($C$5=Dates1!$B$5, DataPack!$N146, IF($C$5=Dates1!$B$6, DataPack!$S146))))</f>
        <v>1</v>
      </c>
      <c r="O12" s="47"/>
      <c r="P12" s="46">
        <f>IF($C$5=Dates1!$B$3, DataPack!$E146, IF($C$5=Dates1!$B$4, DataPack!$J146, IF($C$5=Dates1!$B$5, DataPack!$O146, IF($C$5=Dates1!$B$6, DataPack!$T146))))</f>
        <v>0</v>
      </c>
      <c r="Q12" s="47"/>
    </row>
    <row r="13" spans="2:17" ht="24" customHeight="1">
      <c r="B13" s="194" t="s">
        <v>122</v>
      </c>
      <c r="C13" s="194"/>
      <c r="D13" s="194"/>
      <c r="E13" s="194"/>
      <c r="F13" s="194"/>
      <c r="G13" s="194"/>
      <c r="H13" s="48"/>
      <c r="I13" s="49">
        <f t="shared" si="0"/>
        <v>3</v>
      </c>
      <c r="J13" s="46">
        <f>IF($C$5=Dates1!$B$3, DataPack!$B147, IF($C$5=Dates1!$B$4, DataPack!$G147, IF($C$5=Dates1!$B$5, DataPack!$L147, IF($C$5=Dates1!$B$6, DataPack!$Q147))))</f>
        <v>1</v>
      </c>
      <c r="K13" s="47"/>
      <c r="L13" s="46">
        <f>IF($C$5=Dates1!$B$3, DataPack!$C147, IF($C$5=Dates1!$B$4, DataPack!$H147, IF($C$5=Dates1!$B$5, DataPack!$M147, IF($C$5=Dates1!$B$6, DataPack!$R147))))</f>
        <v>1</v>
      </c>
      <c r="M13" s="47"/>
      <c r="N13" s="46">
        <f>IF($C$5=Dates1!$B$3, DataPack!$D147, IF($C$5=Dates1!$B$4, DataPack!$I147, IF($C$5=Dates1!$B$5, DataPack!$N147, IF($C$5=Dates1!$B$6, DataPack!$S147))))</f>
        <v>1</v>
      </c>
      <c r="O13" s="47"/>
      <c r="P13" s="46">
        <f>IF($C$5=Dates1!$B$3, DataPack!$E147, IF($C$5=Dates1!$B$4, DataPack!$J147, IF($C$5=Dates1!$B$5, DataPack!$O147, IF($C$5=Dates1!$B$6, DataPack!$T147))))</f>
        <v>0</v>
      </c>
      <c r="Q13" s="47"/>
    </row>
    <row r="14" spans="2:17" ht="24" customHeight="1">
      <c r="B14" s="195" t="s">
        <v>123</v>
      </c>
      <c r="C14" s="195"/>
      <c r="D14" s="195"/>
      <c r="E14" s="195"/>
      <c r="F14" s="195"/>
      <c r="G14" s="195"/>
      <c r="H14" s="48"/>
      <c r="I14" s="49">
        <f t="shared" si="0"/>
        <v>3</v>
      </c>
      <c r="J14" s="46">
        <f>IF($C$5=Dates1!$B$3, DataPack!$B148, IF($C$5=Dates1!$B$4, DataPack!$G148, IF($C$5=Dates1!$B$5, DataPack!$L148, IF($C$5=Dates1!$B$6, DataPack!$Q148))))</f>
        <v>2</v>
      </c>
      <c r="K14" s="47"/>
      <c r="L14" s="46">
        <f>IF($C$5=Dates1!$B$3, DataPack!$C148, IF($C$5=Dates1!$B$4, DataPack!$H148, IF($C$5=Dates1!$B$5, DataPack!$M148, IF($C$5=Dates1!$B$6, DataPack!$R148))))</f>
        <v>1</v>
      </c>
      <c r="M14" s="47"/>
      <c r="N14" s="46">
        <f>IF($C$5=Dates1!$B$3, DataPack!$D148, IF($C$5=Dates1!$B$4, DataPack!$I148, IF($C$5=Dates1!$B$5, DataPack!$N148, IF($C$5=Dates1!$B$6, DataPack!$S148))))</f>
        <v>0</v>
      </c>
      <c r="O14" s="47"/>
      <c r="P14" s="46">
        <f>IF($C$5=Dates1!$B$3, DataPack!$E148, IF($C$5=Dates1!$B$4, DataPack!$J148, IF($C$5=Dates1!$B$5, DataPack!$O148, IF($C$5=Dates1!$B$6, DataPack!$T148))))</f>
        <v>0</v>
      </c>
      <c r="Q14" s="47"/>
    </row>
    <row r="15" spans="2:17" ht="24" customHeight="1">
      <c r="B15" s="195" t="s">
        <v>124</v>
      </c>
      <c r="C15" s="195"/>
      <c r="D15" s="195"/>
      <c r="E15" s="195"/>
      <c r="F15" s="195"/>
      <c r="G15" s="195"/>
      <c r="H15" s="48"/>
      <c r="I15" s="49">
        <f t="shared" si="0"/>
        <v>3</v>
      </c>
      <c r="J15" s="46">
        <f>IF($C$5=Dates1!$B$3, DataPack!$B149, IF($C$5=Dates1!$B$4, DataPack!$G149, IF($C$5=Dates1!$B$5, DataPack!$L149, IF($C$5=Dates1!$B$6, DataPack!$Q149))))</f>
        <v>2</v>
      </c>
      <c r="K15" s="47"/>
      <c r="L15" s="46">
        <f>IF($C$5=Dates1!$B$3, DataPack!$C149, IF($C$5=Dates1!$B$4, DataPack!$H149, IF($C$5=Dates1!$B$5, DataPack!$M149, IF($C$5=Dates1!$B$6, DataPack!$R149))))</f>
        <v>1</v>
      </c>
      <c r="M15" s="47"/>
      <c r="N15" s="46">
        <f>IF($C$5=Dates1!$B$3, DataPack!$D149, IF($C$5=Dates1!$B$4, DataPack!$I149, IF($C$5=Dates1!$B$5, DataPack!$N149, IF($C$5=Dates1!$B$6, DataPack!$S149))))</f>
        <v>0</v>
      </c>
      <c r="O15" s="47"/>
      <c r="P15" s="46">
        <f>IF($C$5=Dates1!$B$3, DataPack!$E149, IF($C$5=Dates1!$B$4, DataPack!$J149, IF($C$5=Dates1!$B$5, DataPack!$O149, IF($C$5=Dates1!$B$6, DataPack!$T149))))</f>
        <v>0</v>
      </c>
      <c r="Q15" s="47"/>
    </row>
    <row r="16" spans="2:17" ht="24" customHeight="1">
      <c r="B16" s="196" t="s">
        <v>212</v>
      </c>
      <c r="C16" s="196"/>
      <c r="D16" s="196"/>
      <c r="E16" s="196"/>
      <c r="F16" s="196"/>
      <c r="G16" s="196"/>
      <c r="H16" s="48"/>
      <c r="I16" s="49">
        <f t="shared" si="0"/>
        <v>1</v>
      </c>
      <c r="J16" s="46">
        <f>IF($C$5=Dates1!$B$3, DataPack!$B150, IF($C$5=Dates1!$B$4, DataPack!$G150, IF($C$5=Dates1!$B$5, DataPack!$L150, IF($C$5=Dates1!$B$6, DataPack!$Q150))))</f>
        <v>0</v>
      </c>
      <c r="K16" s="47"/>
      <c r="L16" s="46">
        <f>IF($C$5=Dates1!$B$3, DataPack!$C150, IF($C$5=Dates1!$B$4, DataPack!$H150, IF($C$5=Dates1!$B$5, DataPack!$M150, IF($C$5=Dates1!$B$6, DataPack!$R150))))</f>
        <v>0</v>
      </c>
      <c r="M16" s="47"/>
      <c r="N16" s="46">
        <f>IF($C$5=Dates1!$B$3, DataPack!$D150, IF($C$5=Dates1!$B$4, DataPack!$I150, IF($C$5=Dates1!$B$5, DataPack!$N150, IF($C$5=Dates1!$B$6, DataPack!$S150))))</f>
        <v>1</v>
      </c>
      <c r="O16" s="47"/>
      <c r="P16" s="46">
        <f>IF($C$5=Dates1!$B$3, DataPack!$E150, IF($C$5=Dates1!$B$4, DataPack!$J150, IF($C$5=Dates1!$B$5, DataPack!$O150, IF($C$5=Dates1!$B$6, DataPack!$T150))))</f>
        <v>0</v>
      </c>
      <c r="Q16" s="47"/>
    </row>
    <row r="17" spans="2:17" ht="24" customHeight="1">
      <c r="B17" s="196" t="s">
        <v>213</v>
      </c>
      <c r="C17" s="196"/>
      <c r="D17" s="196"/>
      <c r="E17" s="196"/>
      <c r="F17" s="196"/>
      <c r="G17" s="196"/>
      <c r="H17" s="48"/>
      <c r="I17" s="49">
        <f t="shared" si="0"/>
        <v>1</v>
      </c>
      <c r="J17" s="46">
        <f>IF($C$5=Dates1!$B$3, DataPack!$B151, IF($C$5=Dates1!$B$4, DataPack!$G151, IF($C$5=Dates1!$B$5, DataPack!$L151, IF($C$5=Dates1!$B$6, DataPack!$Q151))))</f>
        <v>0</v>
      </c>
      <c r="K17" s="47"/>
      <c r="L17" s="46">
        <f>IF($C$5=Dates1!$B$3, DataPack!$C151, IF($C$5=Dates1!$B$4, DataPack!$H151, IF($C$5=Dates1!$B$5, DataPack!$M151, IF($C$5=Dates1!$B$6, DataPack!$R151))))</f>
        <v>1</v>
      </c>
      <c r="M17" s="47"/>
      <c r="N17" s="46">
        <f>IF($C$5=Dates1!$B$3, DataPack!$D151, IF($C$5=Dates1!$B$4, DataPack!$I151, IF($C$5=Dates1!$B$5, DataPack!$N151, IF($C$5=Dates1!$B$6, DataPack!$S151))))</f>
        <v>0</v>
      </c>
      <c r="O17" s="47"/>
      <c r="P17" s="46">
        <f>IF($C$5=Dates1!$B$3, DataPack!$E151, IF($C$5=Dates1!$B$4, DataPack!$J151, IF($C$5=Dates1!$B$5, DataPack!$O151, IF($C$5=Dates1!$B$6, DataPack!$T151))))</f>
        <v>0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8"/>
      <c r="I18" s="145">
        <f t="shared" si="0"/>
        <v>3</v>
      </c>
      <c r="J18" s="41">
        <f>IF($C$5=Dates1!$B$3, DataPack!$B152, IF($C$5=Dates1!$B$4, DataPack!$G152, IF($C$5=Dates1!$B$5, DataPack!$L152, IF($C$5=Dates1!$B$6, DataPack!$Q152))))</f>
        <v>1</v>
      </c>
      <c r="K18" s="143"/>
      <c r="L18" s="41">
        <f>IF($C$5=Dates1!$B$3, DataPack!$C152, IF($C$5=Dates1!$B$4, DataPack!$H152, IF($C$5=Dates1!$B$5, DataPack!$M152, IF($C$5=Dates1!$B$6, DataPack!$R152))))</f>
        <v>1</v>
      </c>
      <c r="M18" s="143"/>
      <c r="N18" s="41">
        <f>IF($C$5=Dates1!$B$3, DataPack!$D152, IF($C$5=Dates1!$B$4, DataPack!$I152, IF($C$5=Dates1!$B$5, DataPack!$N152, IF($C$5=Dates1!$B$6, DataPack!$S152))))</f>
        <v>1</v>
      </c>
      <c r="O18" s="143"/>
      <c r="P18" s="41">
        <f>IF($C$5=Dates1!$B$3, DataPack!$E152, IF($C$5=Dates1!$B$4, DataPack!$J152, IF($C$5=Dates1!$B$5, DataPack!$O152, IF($C$5=Dates1!$B$6, DataPack!$T152))))</f>
        <v>0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9">
        <f t="shared" si="0"/>
        <v>3</v>
      </c>
      <c r="J19" s="46">
        <f>IF($C$5=Dates1!$B$3, DataPack!$B153, IF($C$5=Dates1!$B$4, DataPack!$G153, IF($C$5=Dates1!$B$5, DataPack!$L153, IF($C$5=Dates1!$B$6, DataPack!$Q153))))</f>
        <v>0</v>
      </c>
      <c r="K19" s="47"/>
      <c r="L19" s="46">
        <f>IF($C$5=Dates1!$B$3, DataPack!$C153, IF($C$5=Dates1!$B$4, DataPack!$H153, IF($C$5=Dates1!$B$5, DataPack!$M153, IF($C$5=Dates1!$B$6, DataPack!$R153))))</f>
        <v>2</v>
      </c>
      <c r="M19" s="47"/>
      <c r="N19" s="46">
        <f>IF($C$5=Dates1!$B$3, DataPack!$D153, IF($C$5=Dates1!$B$4, DataPack!$I153, IF($C$5=Dates1!$B$5, DataPack!$N153, IF($C$5=Dates1!$B$6, DataPack!$S153))))</f>
        <v>1</v>
      </c>
      <c r="O19" s="47"/>
      <c r="P19" s="46">
        <f>IF($C$5=Dates1!$B$3, DataPack!$E153, IF($C$5=Dates1!$B$4, DataPack!$J153, IF($C$5=Dates1!$B$5, DataPack!$O153, IF($C$5=Dates1!$B$6, DataPack!$T153))))</f>
        <v>0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9">
        <f t="shared" si="0"/>
        <v>3</v>
      </c>
      <c r="J20" s="46">
        <f>IF($C$5=Dates1!$B$3, DataPack!$B154, IF($C$5=Dates1!$B$4, DataPack!$G154, IF($C$5=Dates1!$B$5, DataPack!$L154, IF($C$5=Dates1!$B$6, DataPack!$Q154))))</f>
        <v>1</v>
      </c>
      <c r="K20" s="47"/>
      <c r="L20" s="46">
        <f>IF($C$5=Dates1!$B$3, DataPack!$C154, IF($C$5=Dates1!$B$4, DataPack!$H154, IF($C$5=Dates1!$B$5, DataPack!$M154, IF($C$5=Dates1!$B$6, DataPack!$R154))))</f>
        <v>2</v>
      </c>
      <c r="M20" s="47"/>
      <c r="N20" s="46">
        <f>IF($C$5=Dates1!$B$3, DataPack!$D154, IF($C$5=Dates1!$B$4, DataPack!$I154, IF($C$5=Dates1!$B$5, DataPack!$N154, IF($C$5=Dates1!$B$6, DataPack!$S154))))</f>
        <v>0</v>
      </c>
      <c r="O20" s="47"/>
      <c r="P20" s="46">
        <f>IF($C$5=Dates1!$B$3, DataPack!$E154, IF($C$5=Dates1!$B$4, DataPack!$J154, IF($C$5=Dates1!$B$5, DataPack!$O154, IF($C$5=Dates1!$B$6, DataPack!$T154))))</f>
        <v>0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9">
        <f t="shared" si="0"/>
        <v>3</v>
      </c>
      <c r="J21" s="46">
        <f>IF($C$5=Dates1!$B$3, DataPack!$B155, IF($C$5=Dates1!$B$4, DataPack!$G155, IF($C$5=Dates1!$B$5, DataPack!$L155, IF($C$5=Dates1!$B$6, DataPack!$Q155))))</f>
        <v>2</v>
      </c>
      <c r="K21" s="47"/>
      <c r="L21" s="46">
        <f>IF($C$5=Dates1!$B$3, DataPack!$C155, IF($C$5=Dates1!$B$4, DataPack!$H155, IF($C$5=Dates1!$B$5, DataPack!$M155, IF($C$5=Dates1!$B$6, DataPack!$R155))))</f>
        <v>1</v>
      </c>
      <c r="M21" s="47"/>
      <c r="N21" s="46">
        <f>IF($C$5=Dates1!$B$3, DataPack!$D155, IF($C$5=Dates1!$B$4, DataPack!$I155, IF($C$5=Dates1!$B$5, DataPack!$N155, IF($C$5=Dates1!$B$6, DataPack!$S155))))</f>
        <v>0</v>
      </c>
      <c r="O21" s="47"/>
      <c r="P21" s="46">
        <f>IF($C$5=Dates1!$B$3, DataPack!$E155, IF($C$5=Dates1!$B$4, DataPack!$J155, IF($C$5=Dates1!$B$5, DataPack!$O155, IF($C$5=Dates1!$B$6, DataPack!$T155))))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9">
        <f t="shared" si="0"/>
        <v>3</v>
      </c>
      <c r="J22" s="46">
        <f>IF($C$5=Dates1!$B$3, DataPack!$B156, IF($C$5=Dates1!$B$4, DataPack!$G156, IF($C$5=Dates1!$B$5, DataPack!$L156, IF($C$5=Dates1!$B$6, DataPack!$Q156))))</f>
        <v>1</v>
      </c>
      <c r="K22" s="47"/>
      <c r="L22" s="46">
        <f>IF($C$5=Dates1!$B$3, DataPack!$C156, IF($C$5=Dates1!$B$4, DataPack!$H156, IF($C$5=Dates1!$B$5, DataPack!$M156, IF($C$5=Dates1!$B$6, DataPack!$R156))))</f>
        <v>2</v>
      </c>
      <c r="M22" s="47"/>
      <c r="N22" s="46">
        <f>IF($C$5=Dates1!$B$3, DataPack!$D156, IF($C$5=Dates1!$B$4, DataPack!$I156, IF($C$5=Dates1!$B$5, DataPack!$N156, IF($C$5=Dates1!$B$6, DataPack!$S156))))</f>
        <v>0</v>
      </c>
      <c r="O22" s="47"/>
      <c r="P22" s="46">
        <f>IF($C$5=Dates1!$B$3, DataPack!$E156, IF($C$5=Dates1!$B$4, DataPack!$J156, IF($C$5=Dates1!$B$5, DataPack!$O156, IF($C$5=Dates1!$B$6, DataPack!$T156))))</f>
        <v>0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8"/>
      <c r="I23" s="145">
        <f t="shared" si="0"/>
        <v>3</v>
      </c>
      <c r="J23" s="41">
        <f>IF($C$5=Dates1!$B$3, DataPack!$B157, IF($C$5=Dates1!$B$4, DataPack!$G157, IF($C$5=Dates1!$B$5, DataPack!$L157, IF($C$5=Dates1!$B$6, DataPack!$Q157))))</f>
        <v>0</v>
      </c>
      <c r="K23" s="143"/>
      <c r="L23" s="41">
        <f>IF($C$5=Dates1!$B$3, DataPack!$C157, IF($C$5=Dates1!$B$4, DataPack!$H157, IF($C$5=Dates1!$B$5, DataPack!$M157, IF($C$5=Dates1!$B$6, DataPack!$R157))))</f>
        <v>3</v>
      </c>
      <c r="M23" s="143"/>
      <c r="N23" s="41">
        <f>IF($C$5=Dates1!$B$3, DataPack!$D157, IF($C$5=Dates1!$B$4, DataPack!$I157, IF($C$5=Dates1!$B$5, DataPack!$N157, IF($C$5=Dates1!$B$6, DataPack!$S157))))</f>
        <v>0</v>
      </c>
      <c r="O23" s="143"/>
      <c r="P23" s="41">
        <f>IF($C$5=Dates1!$B$3, DataPack!$E157, IF($C$5=Dates1!$B$4, DataPack!$J157, IF($C$5=Dates1!$B$5, DataPack!$O157, IF($C$5=Dates1!$B$6, DataPack!$T157))))</f>
        <v>0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9">
        <f t="shared" si="0"/>
        <v>3</v>
      </c>
      <c r="J24" s="46">
        <f>IF($C$5=Dates1!$B$3, DataPack!$B158, IF($C$5=Dates1!$B$4, DataPack!$G158, IF($C$5=Dates1!$B$5, DataPack!$L158, IF($C$5=Dates1!$B$6, DataPack!$Q158))))</f>
        <v>1</v>
      </c>
      <c r="K24" s="47"/>
      <c r="L24" s="46">
        <f>IF($C$5=Dates1!$B$3, DataPack!$C158, IF($C$5=Dates1!$B$4, DataPack!$H158, IF($C$5=Dates1!$B$5, DataPack!$M158, IF($C$5=Dates1!$B$6, DataPack!$R158))))</f>
        <v>2</v>
      </c>
      <c r="M24" s="47"/>
      <c r="N24" s="46">
        <f>IF($C$5=Dates1!$B$3, DataPack!$D158, IF($C$5=Dates1!$B$4, DataPack!$I158, IF($C$5=Dates1!$B$5, DataPack!$N158, IF($C$5=Dates1!$B$6, DataPack!$S158))))</f>
        <v>0</v>
      </c>
      <c r="O24" s="47"/>
      <c r="P24" s="46">
        <f>IF($C$5=Dates1!$B$3, DataPack!$E158, IF($C$5=Dates1!$B$4, DataPack!$J158, IF($C$5=Dates1!$B$5, DataPack!$O158, IF($C$5=Dates1!$B$6, DataPack!$T158))))</f>
        <v>0</v>
      </c>
      <c r="Q24" s="47"/>
    </row>
    <row r="25" spans="2:17" ht="24" customHeight="1">
      <c r="B25" s="196" t="s">
        <v>214</v>
      </c>
      <c r="C25" s="196"/>
      <c r="D25" s="196"/>
      <c r="E25" s="196"/>
      <c r="F25" s="196"/>
      <c r="G25" s="196"/>
      <c r="H25" s="48"/>
      <c r="I25" s="49">
        <f t="shared" si="0"/>
        <v>2</v>
      </c>
      <c r="J25" s="46">
        <f>IF($C$5=Dates1!$B$3, DataPack!$B159, IF($C$5=Dates1!$B$4, DataPack!$G159, IF($C$5=Dates1!$B$5, DataPack!$L159, IF($C$5=Dates1!$B$6, DataPack!$Q159))))</f>
        <v>0</v>
      </c>
      <c r="K25" s="47"/>
      <c r="L25" s="46">
        <f>IF($C$5=Dates1!$B$3, DataPack!$C159, IF($C$5=Dates1!$B$4, DataPack!$H159, IF($C$5=Dates1!$B$5, DataPack!$M159, IF($C$5=Dates1!$B$6, DataPack!$R159))))</f>
        <v>2</v>
      </c>
      <c r="M25" s="47"/>
      <c r="N25" s="46">
        <f>IF($C$5=Dates1!$B$3, DataPack!$D159, IF($C$5=Dates1!$B$4, DataPack!$I159, IF($C$5=Dates1!$B$5, DataPack!$N159, IF($C$5=Dates1!$B$6, DataPack!$S159))))</f>
        <v>0</v>
      </c>
      <c r="O25" s="47"/>
      <c r="P25" s="46">
        <f>IF($C$5=Dates1!$B$3, DataPack!$E159, IF($C$5=Dates1!$B$4, DataPack!$J159, IF($C$5=Dates1!$B$5, DataPack!$O159, IF($C$5=Dates1!$B$6, DataPack!$T159))))</f>
        <v>0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9">
        <f t="shared" si="0"/>
        <v>3</v>
      </c>
      <c r="J26" s="46">
        <f>IF($C$5=Dates1!$B$3, DataPack!$B160, IF($C$5=Dates1!$B$4, DataPack!$G160, IF($C$5=Dates1!$B$5, DataPack!$L160, IF($C$5=Dates1!$B$6, DataPack!$Q160))))</f>
        <v>0</v>
      </c>
      <c r="K26" s="47"/>
      <c r="L26" s="46">
        <f>IF($C$5=Dates1!$B$3, DataPack!$C160, IF($C$5=Dates1!$B$4, DataPack!$H160, IF($C$5=Dates1!$B$5, DataPack!$M160, IF($C$5=Dates1!$B$6, DataPack!$R160))))</f>
        <v>3</v>
      </c>
      <c r="M26" s="47"/>
      <c r="N26" s="46">
        <f>IF($C$5=Dates1!$B$3, DataPack!$D160, IF($C$5=Dates1!$B$4, DataPack!$I160, IF($C$5=Dates1!$B$5, DataPack!$N160, IF($C$5=Dates1!$B$6, DataPack!$S160))))</f>
        <v>0</v>
      </c>
      <c r="O26" s="47"/>
      <c r="P26" s="46">
        <f>IF($C$5=Dates1!$B$3, DataPack!$E160, IF($C$5=Dates1!$B$4, DataPack!$J160, IF($C$5=Dates1!$B$5, DataPack!$O160, IF($C$5=Dates1!$B$6, DataPack!$T160))))</f>
        <v>0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9">
        <f t="shared" si="0"/>
        <v>3</v>
      </c>
      <c r="J27" s="46">
        <f>IF($C$5=Dates1!$B$3, DataPack!$B161, IF($C$5=Dates1!$B$4, DataPack!$G161, IF($C$5=Dates1!$B$5, DataPack!$L161, IF($C$5=Dates1!$B$6, DataPack!$Q161))))</f>
        <v>1</v>
      </c>
      <c r="K27" s="47"/>
      <c r="L27" s="46">
        <f>IF($C$5=Dates1!$B$3, DataPack!$C161, IF($C$5=Dates1!$B$4, DataPack!$H161, IF($C$5=Dates1!$B$5, DataPack!$M161, IF($C$5=Dates1!$B$6, DataPack!$R161))))</f>
        <v>1</v>
      </c>
      <c r="M27" s="47"/>
      <c r="N27" s="46">
        <f>IF($C$5=Dates1!$B$3, DataPack!$D161, IF($C$5=Dates1!$B$4, DataPack!$I161, IF($C$5=Dates1!$B$5, DataPack!$N161, IF($C$5=Dates1!$B$6, DataPack!$S161))))</f>
        <v>1</v>
      </c>
      <c r="O27" s="47"/>
      <c r="P27" s="46">
        <f>IF($C$5=Dates1!$B$3, DataPack!$E161, IF($C$5=Dates1!$B$4, DataPack!$J161, IF($C$5=Dates1!$B$5, DataPack!$O161, IF($C$5=Dates1!$B$6, DataPack!$T161))))</f>
        <v>0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9">
        <f t="shared" si="0"/>
        <v>3</v>
      </c>
      <c r="J28" s="46">
        <f>IF($C$5=Dates1!$B$3, DataPack!$B162, IF($C$5=Dates1!$B$4, DataPack!$G162, IF($C$5=Dates1!$B$5, DataPack!$L162, IF($C$5=Dates1!$B$6, DataPack!$Q162))))</f>
        <v>1</v>
      </c>
      <c r="K28" s="47"/>
      <c r="L28" s="46">
        <f>IF($C$5=Dates1!$B$3, DataPack!$C162, IF($C$5=Dates1!$B$4, DataPack!$H162, IF($C$5=Dates1!$B$5, DataPack!$M162, IF($C$5=Dates1!$B$6, DataPack!$R162))))</f>
        <v>1</v>
      </c>
      <c r="M28" s="47"/>
      <c r="N28" s="46">
        <f>IF($C$5=Dates1!$B$3, DataPack!$D162, IF($C$5=Dates1!$B$4, DataPack!$I162, IF($C$5=Dates1!$B$5, DataPack!$N162, IF($C$5=Dates1!$B$6, DataPack!$S162))))</f>
        <v>1</v>
      </c>
      <c r="O28" s="47"/>
      <c r="P28" s="46">
        <f>IF($C$5=Dates1!$B$3, DataPack!$E162, IF($C$5=Dates1!$B$4, DataPack!$J162, IF($C$5=Dates1!$B$5, DataPack!$O162, IF($C$5=Dates1!$B$6, DataPack!$T162))))</f>
        <v>0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9">
        <f t="shared" si="0"/>
        <v>3</v>
      </c>
      <c r="J29" s="46">
        <f>IF($C$5=Dates1!$B$3, DataPack!$B163, IF($C$5=Dates1!$B$4, DataPack!$G163, IF($C$5=Dates1!$B$5, DataPack!$L163, IF($C$5=Dates1!$B$6, DataPack!$Q163))))</f>
        <v>0</v>
      </c>
      <c r="K29" s="47"/>
      <c r="L29" s="46">
        <f>IF($C$5=Dates1!$B$3, DataPack!$C163, IF($C$5=Dates1!$B$4, DataPack!$H163, IF($C$5=Dates1!$B$5, DataPack!$M163, IF($C$5=Dates1!$B$6, DataPack!$R163))))</f>
        <v>2</v>
      </c>
      <c r="M29" s="47"/>
      <c r="N29" s="46">
        <f>IF($C$5=Dates1!$B$3, DataPack!$D163, IF($C$5=Dates1!$B$4, DataPack!$I163, IF($C$5=Dates1!$B$5, DataPack!$N163, IF($C$5=Dates1!$B$6, DataPack!$S163))))</f>
        <v>1</v>
      </c>
      <c r="O29" s="47"/>
      <c r="P29" s="46">
        <f>IF($C$5=Dates1!$B$3, DataPack!$E163, IF($C$5=Dates1!$B$4, DataPack!$J163, IF($C$5=Dates1!$B$5, DataPack!$O163, IF($C$5=Dates1!$B$6, DataPack!$T163))))</f>
        <v>0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3</v>
      </c>
      <c r="J30" s="50">
        <f>IF($C$5=Dates1!$B$3, DataPack!$B164, IF($C$5=Dates1!$B$4, DataPack!$G164, IF($C$5=Dates1!$B$5, DataPack!$L164, IF($C$5=Dates1!$B$6, DataPack!$Q164))))</f>
        <v>1</v>
      </c>
      <c r="K30" s="51"/>
      <c r="L30" s="50">
        <f>IF($C$5=Dates1!$B$3, DataPack!$C164, IF($C$5=Dates1!$B$4, DataPack!$H164, IF($C$5=Dates1!$B$5, DataPack!$M164, IF($C$5=Dates1!$B$6, DataPack!$R164))))</f>
        <v>2</v>
      </c>
      <c r="M30" s="51"/>
      <c r="N30" s="50">
        <f>IF($C$5=Dates1!$B$3, DataPack!$D164, IF($C$5=Dates1!$B$4, DataPack!$I164, IF($C$5=Dates1!$B$5, DataPack!$N164, IF($C$5=Dates1!$B$6, DataPack!$S164))))</f>
        <v>0</v>
      </c>
      <c r="O30" s="51"/>
      <c r="P30" s="50">
        <f>IF($C$5=Dates1!$B$3, DataPack!$E164, IF($C$5=Dates1!$B$4, DataPack!$J164, IF($C$5=Dates1!$B$5, DataPack!$O164, IF($C$5=Dates1!$B$6, DataPack!$T164))))</f>
        <v>0</v>
      </c>
      <c r="Q30" s="51"/>
    </row>
    <row r="31" spans="2:17" ht="15" customHeight="1">
      <c r="M31" s="199" t="s">
        <v>93</v>
      </c>
      <c r="N31" s="199"/>
      <c r="O31" s="199"/>
      <c r="P31" s="199"/>
      <c r="Q31" s="186"/>
    </row>
    <row r="32" spans="2:17">
      <c r="B32" s="36" t="s">
        <v>211</v>
      </c>
    </row>
    <row r="36" spans="2:2">
      <c r="B36" s="36"/>
    </row>
    <row r="37" spans="2:2">
      <c r="B37" s="70"/>
    </row>
  </sheetData>
  <sheetProtection sheet="1"/>
  <mergeCells count="30">
    <mergeCell ref="B26:G26"/>
    <mergeCell ref="B27:G27"/>
    <mergeCell ref="B28:G28"/>
    <mergeCell ref="B29:G29"/>
    <mergeCell ref="B30:G30"/>
    <mergeCell ref="M31:Q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C5:G5"/>
    <mergeCell ref="I5:I6"/>
    <mergeCell ref="J5:K5"/>
    <mergeCell ref="L5:M5"/>
    <mergeCell ref="N5:O5"/>
    <mergeCell ref="P5:Q5"/>
  </mergeCells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Q37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1" customWidth="1"/>
    <col min="2" max="2" width="16" style="21" customWidth="1"/>
    <col min="3" max="3" width="1.5703125" style="29" customWidth="1"/>
    <col min="4" max="4" width="10" style="21" customWidth="1"/>
    <col min="5" max="5" width="10.28515625" style="21" customWidth="1"/>
    <col min="6" max="6" width="12" style="21" customWidth="1"/>
    <col min="7" max="7" width="13.28515625" style="21" customWidth="1"/>
    <col min="8" max="8" width="1.5703125" style="29" customWidth="1"/>
    <col min="9" max="9" width="11.5703125" style="21" customWidth="1"/>
    <col min="10" max="15" width="7.5703125" style="21" customWidth="1"/>
    <col min="16" max="16" width="7.5703125" style="53" customWidth="1"/>
    <col min="17" max="17" width="7.5703125" style="44" customWidth="1"/>
    <col min="18" max="16384" width="9.140625" style="21"/>
  </cols>
  <sheetData>
    <row r="2" spans="2:17" ht="14.25" customHeight="1">
      <c r="B2" s="104" t="str">
        <f>"Table 2f: Inspection outcomes of dance and drama colleges inspected " &amp; IF('Table 2f'!C5=Dates1!$B$3, "between " &amp; Dates1!$B$3, IF('Table 2f'!C5 = Dates1!B4, "in " &amp; Dates1!B4, IF('Table 2f'!C5=Dates1!B5, "in " &amp; Dates1!B5, IF('Table 2f'!C5=Dates1!B6, "in " &amp; Dates1!B6, IF('Table 2f'!C5=Dates1!B7, "in " &amp; Dates1!B7)))))  &amp; " (final)"</f>
        <v>Table 2f: Inspection outcomes of dance and drama colleges inspected between 1 October 2011 and 31 December 2011 (final)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 t="s">
        <v>177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2" t="s">
        <v>68</v>
      </c>
      <c r="C5" s="189" t="s">
        <v>179</v>
      </c>
      <c r="D5" s="190"/>
      <c r="E5" s="190"/>
      <c r="F5" s="190"/>
      <c r="G5" s="191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4"/>
      <c r="C6" s="34"/>
      <c r="D6" s="34"/>
      <c r="E6" s="34"/>
      <c r="F6" s="34"/>
      <c r="G6" s="34"/>
      <c r="H6" s="34"/>
      <c r="I6" s="193" t="s">
        <v>85</v>
      </c>
      <c r="J6" s="41" t="s">
        <v>85</v>
      </c>
      <c r="K6" s="41"/>
      <c r="L6" s="41" t="s">
        <v>85</v>
      </c>
      <c r="M6" s="41"/>
      <c r="N6" s="41" t="s">
        <v>85</v>
      </c>
      <c r="O6" s="41"/>
      <c r="P6" s="27" t="s">
        <v>85</v>
      </c>
      <c r="Q6" s="54"/>
    </row>
    <row r="7" spans="2:17" ht="4.5" customHeight="1">
      <c r="B7" s="29"/>
      <c r="D7" s="29"/>
      <c r="E7" s="29"/>
      <c r="F7" s="29"/>
      <c r="G7" s="29"/>
      <c r="I7" s="44"/>
      <c r="J7" s="43"/>
      <c r="K7" s="43"/>
      <c r="L7" s="43"/>
      <c r="M7" s="43"/>
      <c r="N7" s="43"/>
      <c r="O7" s="43"/>
      <c r="P7" s="29"/>
      <c r="Q7" s="53"/>
    </row>
    <row r="8" spans="2:17" ht="24" customHeight="1">
      <c r="B8" s="188" t="s">
        <v>2</v>
      </c>
      <c r="C8" s="188"/>
      <c r="D8" s="188"/>
      <c r="E8" s="188"/>
      <c r="F8" s="188"/>
      <c r="G8" s="188"/>
      <c r="H8" s="100"/>
      <c r="I8" s="145">
        <f t="shared" ref="I8:I30" si="0">J8+L8+N8+P8</f>
        <v>3</v>
      </c>
      <c r="J8" s="41">
        <f>IF($C$5=Dates1!$B$3, DataPack!$B168, IF($C$5=Dates1!$B$4, DataPack!$G168, IF($C$5=Dates1!$B$5, DataPack!$L168, IF($C$5=Dates1!$B$6, DataPack!$Q168))))</f>
        <v>1</v>
      </c>
      <c r="K8" s="143"/>
      <c r="L8" s="41">
        <f>IF($C$5=Dates1!$B$3, DataPack!$C168, IF($C$5=Dates1!$B$4, DataPack!$H168, IF($C$5=Dates1!$B$5, DataPack!$M168, IF($C$5=Dates1!$B$6, DataPack!$R168))))</f>
        <v>1</v>
      </c>
      <c r="M8" s="143"/>
      <c r="N8" s="41">
        <f>IF($C$5=Dates1!$B$3, DataPack!$D168, IF($C$5=Dates1!$B$4, DataPack!$I168, IF($C$5=Dates1!$B$5, DataPack!$N168, IF($C$5=Dates1!$B$6, DataPack!$S168))))</f>
        <v>1</v>
      </c>
      <c r="O8" s="143"/>
      <c r="P8" s="41">
        <f>IF($C$5=Dates1!$B$3, DataPack!$E168, IF($C$5=Dates1!$B$4, DataPack!$J168, IF($C$5=Dates1!$B$5, DataPack!$O168, IF($C$5=Dates1!$B$6, DataPack!$T168))))</f>
        <v>0</v>
      </c>
      <c r="Q8" s="143"/>
    </row>
    <row r="9" spans="2:17" s="49" customFormat="1" ht="24" customHeight="1">
      <c r="B9" s="188" t="s">
        <v>148</v>
      </c>
      <c r="C9" s="188"/>
      <c r="D9" s="188"/>
      <c r="E9" s="188"/>
      <c r="F9" s="188"/>
      <c r="G9" s="188"/>
      <c r="H9" s="48"/>
      <c r="I9" s="145">
        <f t="shared" si="0"/>
        <v>3</v>
      </c>
      <c r="J9" s="41">
        <f>IF($C$5=Dates1!$B$3, DataPack!$B169, IF($C$5=Dates1!$B$4, DataPack!$G169, IF($C$5=Dates1!$B$5, DataPack!$L169, IF($C$5=Dates1!$B$6, DataPack!$Q169))))</f>
        <v>1</v>
      </c>
      <c r="K9" s="143"/>
      <c r="L9" s="41">
        <f>IF($C$5=Dates1!$B$3, DataPack!$C169, IF($C$5=Dates1!$B$4, DataPack!$H169, IF($C$5=Dates1!$B$5, DataPack!$M169, IF($C$5=Dates1!$B$6, DataPack!$R169))))</f>
        <v>1</v>
      </c>
      <c r="M9" s="143"/>
      <c r="N9" s="41">
        <f>IF($C$5=Dates1!$B$3, DataPack!$D169, IF($C$5=Dates1!$B$4, DataPack!$I169, IF($C$5=Dates1!$B$5, DataPack!$N169, IF($C$5=Dates1!$B$6, DataPack!$S169))))</f>
        <v>1</v>
      </c>
      <c r="O9" s="143"/>
      <c r="P9" s="41">
        <f>IF($C$5=Dates1!$B$3, DataPack!$E169, IF($C$5=Dates1!$B$4, DataPack!$J169, IF($C$5=Dates1!$B$5, DataPack!$O169, IF($C$5=Dates1!$B$6, DataPack!$T169))))</f>
        <v>0</v>
      </c>
      <c r="Q9" s="143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45">
        <f t="shared" si="0"/>
        <v>3</v>
      </c>
      <c r="J10" s="41">
        <f>IF($C$5=Dates1!$B$3, DataPack!$B170, IF($C$5=Dates1!$B$4, DataPack!$G170, IF($C$5=Dates1!$B$5, DataPack!$L170, IF($C$5=Dates1!$B$6, DataPack!$Q170))))</f>
        <v>1</v>
      </c>
      <c r="K10" s="143"/>
      <c r="L10" s="41">
        <f>IF($C$5=Dates1!$B$3, DataPack!$C170, IF($C$5=Dates1!$B$4, DataPack!$H170, IF($C$5=Dates1!$B$5, DataPack!$M170, IF($C$5=Dates1!$B$6, DataPack!$R170))))</f>
        <v>1</v>
      </c>
      <c r="M10" s="143"/>
      <c r="N10" s="41">
        <f>IF($C$5=Dates1!$B$3, DataPack!$D170, IF($C$5=Dates1!$B$4, DataPack!$I170, IF($C$5=Dates1!$B$5, DataPack!$N170, IF($C$5=Dates1!$B$6, DataPack!$S170))))</f>
        <v>1</v>
      </c>
      <c r="O10" s="143"/>
      <c r="P10" s="41">
        <f>IF($C$5=Dates1!$B$3, DataPack!$E170, IF($C$5=Dates1!$B$4, DataPack!$J170, IF($C$5=Dates1!$B$5, DataPack!$O170, IF($C$5=Dates1!$B$6, DataPack!$T170))))</f>
        <v>0</v>
      </c>
      <c r="Q10" s="143"/>
    </row>
    <row r="11" spans="2:17" ht="24" customHeight="1">
      <c r="B11" s="194" t="s">
        <v>120</v>
      </c>
      <c r="C11" s="194"/>
      <c r="D11" s="194"/>
      <c r="E11" s="194"/>
      <c r="F11" s="194"/>
      <c r="G11" s="194"/>
      <c r="H11" s="48"/>
      <c r="I11" s="49">
        <f t="shared" si="0"/>
        <v>3</v>
      </c>
      <c r="J11" s="46">
        <f>IF($C$5=Dates1!$B$3, DataPack!$B171, IF($C$5=Dates1!$B$4, DataPack!$G171, IF($C$5=Dates1!$B$5, DataPack!$L171, IF($C$5=Dates1!$B$6, DataPack!$Q171))))</f>
        <v>1</v>
      </c>
      <c r="K11" s="47"/>
      <c r="L11" s="46">
        <f>IF($C$5=Dates1!$B$3, DataPack!$C171, IF($C$5=Dates1!$B$4, DataPack!$H171, IF($C$5=Dates1!$B$5, DataPack!$M171, IF($C$5=Dates1!$B$6, DataPack!$R171))))</f>
        <v>1</v>
      </c>
      <c r="M11" s="47"/>
      <c r="N11" s="46">
        <f>IF($C$5=Dates1!$B$3, DataPack!$D171, IF($C$5=Dates1!$B$4, DataPack!$I171, IF($C$5=Dates1!$B$5, DataPack!$N171, IF($C$5=Dates1!$B$6, DataPack!$S171))))</f>
        <v>1</v>
      </c>
      <c r="O11" s="47"/>
      <c r="P11" s="46">
        <f>IF($C$5=Dates1!$B$3, DataPack!$E171, IF($C$5=Dates1!$B$4, DataPack!$J171, IF($C$5=Dates1!$B$5, DataPack!$O171, IF($C$5=Dates1!$B$6, DataPack!$T171))))</f>
        <v>0</v>
      </c>
      <c r="Q11" s="47"/>
    </row>
    <row r="12" spans="2:17" ht="24" customHeight="1">
      <c r="B12" s="194" t="s">
        <v>121</v>
      </c>
      <c r="C12" s="194"/>
      <c r="D12" s="194"/>
      <c r="E12" s="194"/>
      <c r="F12" s="194"/>
      <c r="G12" s="194"/>
      <c r="H12" s="48"/>
      <c r="I12" s="49">
        <f t="shared" si="0"/>
        <v>3</v>
      </c>
      <c r="J12" s="46">
        <f>IF($C$5=Dates1!$B$3, DataPack!$B172, IF($C$5=Dates1!$B$4, DataPack!$G172, IF($C$5=Dates1!$B$5, DataPack!$L172, IF($C$5=Dates1!$B$6, DataPack!$Q172))))</f>
        <v>1</v>
      </c>
      <c r="K12" s="47"/>
      <c r="L12" s="46">
        <f>IF($C$5=Dates1!$B$3, DataPack!$C172, IF($C$5=Dates1!$B$4, DataPack!$H172, IF($C$5=Dates1!$B$5, DataPack!$M172, IF($C$5=Dates1!$B$6, DataPack!$R172))))</f>
        <v>1</v>
      </c>
      <c r="M12" s="47"/>
      <c r="N12" s="46">
        <f>IF($C$5=Dates1!$B$3, DataPack!$D172, IF($C$5=Dates1!$B$4, DataPack!$I172, IF($C$5=Dates1!$B$5, DataPack!$N172, IF($C$5=Dates1!$B$6, DataPack!$S172))))</f>
        <v>1</v>
      </c>
      <c r="O12" s="47"/>
      <c r="P12" s="46">
        <f>IF($C$5=Dates1!$B$3, DataPack!$E172, IF($C$5=Dates1!$B$4, DataPack!$J172, IF($C$5=Dates1!$B$5, DataPack!$O172, IF($C$5=Dates1!$B$6, DataPack!$T172))))</f>
        <v>0</v>
      </c>
      <c r="Q12" s="47"/>
    </row>
    <row r="13" spans="2:17" ht="24" customHeight="1">
      <c r="B13" s="194" t="s">
        <v>122</v>
      </c>
      <c r="C13" s="194"/>
      <c r="D13" s="194"/>
      <c r="E13" s="194"/>
      <c r="F13" s="194"/>
      <c r="G13" s="194"/>
      <c r="H13" s="48"/>
      <c r="I13" s="49">
        <f t="shared" si="0"/>
        <v>3</v>
      </c>
      <c r="J13" s="46">
        <f>IF($C$5=Dates1!$B$3, DataPack!$B173, IF($C$5=Dates1!$B$4, DataPack!$G173, IF($C$5=Dates1!$B$5, DataPack!$L173, IF($C$5=Dates1!$B$6, DataPack!$Q173))))</f>
        <v>1</v>
      </c>
      <c r="K13" s="47"/>
      <c r="L13" s="46">
        <f>IF($C$5=Dates1!$B$3, DataPack!$C173, IF($C$5=Dates1!$B$4, DataPack!$H173, IF($C$5=Dates1!$B$5, DataPack!$M173, IF($C$5=Dates1!$B$6, DataPack!$R173))))</f>
        <v>1</v>
      </c>
      <c r="M13" s="47"/>
      <c r="N13" s="46">
        <f>IF($C$5=Dates1!$B$3, DataPack!$D173, IF($C$5=Dates1!$B$4, DataPack!$I173, IF($C$5=Dates1!$B$5, DataPack!$N173, IF($C$5=Dates1!$B$6, DataPack!$S173))))</f>
        <v>1</v>
      </c>
      <c r="O13" s="47"/>
      <c r="P13" s="46">
        <f>IF($C$5=Dates1!$B$3, DataPack!$E173, IF($C$5=Dates1!$B$4, DataPack!$J173, IF($C$5=Dates1!$B$5, DataPack!$O173, IF($C$5=Dates1!$B$6, DataPack!$T173))))</f>
        <v>0</v>
      </c>
      <c r="Q13" s="47"/>
    </row>
    <row r="14" spans="2:17" ht="24" customHeight="1">
      <c r="B14" s="195" t="s">
        <v>123</v>
      </c>
      <c r="C14" s="195"/>
      <c r="D14" s="195"/>
      <c r="E14" s="195"/>
      <c r="F14" s="195"/>
      <c r="G14" s="195"/>
      <c r="H14" s="48"/>
      <c r="I14" s="49">
        <f t="shared" si="0"/>
        <v>3</v>
      </c>
      <c r="J14" s="46">
        <f>IF($C$5=Dates1!$B$3, DataPack!$B174, IF($C$5=Dates1!$B$4, DataPack!$G174, IF($C$5=Dates1!$B$5, DataPack!$L174, IF($C$5=Dates1!$B$6, DataPack!$Q174))))</f>
        <v>2</v>
      </c>
      <c r="K14" s="47"/>
      <c r="L14" s="46">
        <f>IF($C$5=Dates1!$B$3, DataPack!$C174, IF($C$5=Dates1!$B$4, DataPack!$H174, IF($C$5=Dates1!$B$5, DataPack!$M174, IF($C$5=Dates1!$B$6, DataPack!$R174))))</f>
        <v>0</v>
      </c>
      <c r="M14" s="47"/>
      <c r="N14" s="46">
        <f>IF($C$5=Dates1!$B$3, DataPack!$D174, IF($C$5=Dates1!$B$4, DataPack!$I174, IF($C$5=Dates1!$B$5, DataPack!$N174, IF($C$5=Dates1!$B$6, DataPack!$S174))))</f>
        <v>1</v>
      </c>
      <c r="O14" s="47"/>
      <c r="P14" s="46">
        <f>IF($C$5=Dates1!$B$3, DataPack!$E174, IF($C$5=Dates1!$B$4, DataPack!$J174, IF($C$5=Dates1!$B$5, DataPack!$O174, IF($C$5=Dates1!$B$6, DataPack!$T174))))</f>
        <v>0</v>
      </c>
      <c r="Q14" s="47"/>
    </row>
    <row r="15" spans="2:17" ht="24" customHeight="1">
      <c r="B15" s="195" t="s">
        <v>124</v>
      </c>
      <c r="C15" s="195"/>
      <c r="D15" s="195"/>
      <c r="E15" s="195"/>
      <c r="F15" s="195"/>
      <c r="G15" s="195"/>
      <c r="H15" s="48"/>
      <c r="I15" s="49">
        <f t="shared" si="0"/>
        <v>3</v>
      </c>
      <c r="J15" s="46">
        <f>IF($C$5=Dates1!$B$3, DataPack!$B175, IF($C$5=Dates1!$B$4, DataPack!$G175, IF($C$5=Dates1!$B$5, DataPack!$L175, IF($C$5=Dates1!$B$6, DataPack!$Q175))))</f>
        <v>2</v>
      </c>
      <c r="K15" s="47"/>
      <c r="L15" s="46">
        <f>IF($C$5=Dates1!$B$3, DataPack!$C175, IF($C$5=Dates1!$B$4, DataPack!$H175, IF($C$5=Dates1!$B$5, DataPack!$M175, IF($C$5=Dates1!$B$6, DataPack!$R175))))</f>
        <v>1</v>
      </c>
      <c r="M15" s="47"/>
      <c r="N15" s="46">
        <f>IF($C$5=Dates1!$B$3, DataPack!$D175, IF($C$5=Dates1!$B$4, DataPack!$I175, IF($C$5=Dates1!$B$5, DataPack!$N175, IF($C$5=Dates1!$B$6, DataPack!$S175))))</f>
        <v>0</v>
      </c>
      <c r="O15" s="47"/>
      <c r="P15" s="46">
        <f>IF($C$5=Dates1!$B$3, DataPack!$E175, IF($C$5=Dates1!$B$4, DataPack!$J175, IF($C$5=Dates1!$B$5, DataPack!$O175, IF($C$5=Dates1!$B$6, DataPack!$T175))))</f>
        <v>0</v>
      </c>
      <c r="Q15" s="47"/>
    </row>
    <row r="16" spans="2:17" ht="24" customHeight="1">
      <c r="B16" s="196" t="s">
        <v>212</v>
      </c>
      <c r="C16" s="196"/>
      <c r="D16" s="196"/>
      <c r="E16" s="196"/>
      <c r="F16" s="196"/>
      <c r="G16" s="196"/>
      <c r="H16" s="48"/>
      <c r="I16" s="49">
        <f t="shared" si="0"/>
        <v>3</v>
      </c>
      <c r="J16" s="46">
        <f>IF($C$5=Dates1!$B$3, DataPack!$B176, IF($C$5=Dates1!$B$4, DataPack!$G176, IF($C$5=Dates1!$B$5, DataPack!$L176, IF($C$5=Dates1!$B$6, DataPack!$Q176))))</f>
        <v>2</v>
      </c>
      <c r="K16" s="47"/>
      <c r="L16" s="46">
        <f>IF($C$5=Dates1!$B$3, DataPack!$C176, IF($C$5=Dates1!$B$4, DataPack!$H176, IF($C$5=Dates1!$B$5, DataPack!$M176, IF($C$5=Dates1!$B$6, DataPack!$R176))))</f>
        <v>1</v>
      </c>
      <c r="M16" s="47"/>
      <c r="N16" s="46">
        <f>IF($C$5=Dates1!$B$3, DataPack!$D176, IF($C$5=Dates1!$B$4, DataPack!$I176, IF($C$5=Dates1!$B$5, DataPack!$N176, IF($C$5=Dates1!$B$6, DataPack!$S176))))</f>
        <v>0</v>
      </c>
      <c r="O16" s="47"/>
      <c r="P16" s="46">
        <f>IF($C$5=Dates1!$B$3, DataPack!$E176, IF($C$5=Dates1!$B$4, DataPack!$J176, IF($C$5=Dates1!$B$5, DataPack!$O176, IF($C$5=Dates1!$B$6, DataPack!$T176))))</f>
        <v>0</v>
      </c>
      <c r="Q16" s="47"/>
    </row>
    <row r="17" spans="2:17" ht="24" customHeight="1">
      <c r="B17" s="196" t="s">
        <v>213</v>
      </c>
      <c r="C17" s="196"/>
      <c r="D17" s="196"/>
      <c r="E17" s="196"/>
      <c r="F17" s="196"/>
      <c r="G17" s="196"/>
      <c r="H17" s="48"/>
      <c r="I17" s="49">
        <f t="shared" si="0"/>
        <v>1</v>
      </c>
      <c r="J17" s="46">
        <f>IF($C$5=Dates1!$B$3, DataPack!$B177, IF($C$5=Dates1!$B$4, DataPack!$G177, IF($C$5=Dates1!$B$5, DataPack!$L177, IF($C$5=Dates1!$B$6, DataPack!$Q177))))</f>
        <v>1</v>
      </c>
      <c r="K17" s="47"/>
      <c r="L17" s="46">
        <f>IF($C$5=Dates1!$B$3, DataPack!$C177, IF($C$5=Dates1!$B$4, DataPack!$H177, IF($C$5=Dates1!$B$5, DataPack!$M177, IF($C$5=Dates1!$B$6, DataPack!$R177))))</f>
        <v>0</v>
      </c>
      <c r="M17" s="47"/>
      <c r="N17" s="46">
        <f>IF($C$5=Dates1!$B$3, DataPack!$D177, IF($C$5=Dates1!$B$4, DataPack!$I177, IF($C$5=Dates1!$B$5, DataPack!$N177, IF($C$5=Dates1!$B$6, DataPack!$S177))))</f>
        <v>0</v>
      </c>
      <c r="O17" s="47"/>
      <c r="P17" s="46">
        <f>IF($C$5=Dates1!$B$3, DataPack!$E177, IF($C$5=Dates1!$B$4, DataPack!$J177, IF($C$5=Dates1!$B$5, DataPack!$O177, IF($C$5=Dates1!$B$6, DataPack!$T177))))</f>
        <v>0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8"/>
      <c r="I18" s="145">
        <f t="shared" si="0"/>
        <v>3</v>
      </c>
      <c r="J18" s="41">
        <f>IF($C$5=Dates1!$B$3, DataPack!$B178, IF($C$5=Dates1!$B$4, DataPack!$G178, IF($C$5=Dates1!$B$5, DataPack!$L178, IF($C$5=Dates1!$B$6, DataPack!$Q178))))</f>
        <v>1</v>
      </c>
      <c r="K18" s="143"/>
      <c r="L18" s="41">
        <f>IF($C$5=Dates1!$B$3, DataPack!$C178, IF($C$5=Dates1!$B$4, DataPack!$H178, IF($C$5=Dates1!$B$5, DataPack!$M178, IF($C$5=Dates1!$B$6, DataPack!$R178))))</f>
        <v>1</v>
      </c>
      <c r="M18" s="143"/>
      <c r="N18" s="41">
        <f>IF($C$5=Dates1!$B$3, DataPack!$D178, IF($C$5=Dates1!$B$4, DataPack!$I178, IF($C$5=Dates1!$B$5, DataPack!$N178, IF($C$5=Dates1!$B$6, DataPack!$S178))))</f>
        <v>1</v>
      </c>
      <c r="O18" s="143"/>
      <c r="P18" s="41">
        <f>IF($C$5=Dates1!$B$3, DataPack!$E178, IF($C$5=Dates1!$B$4, DataPack!$J178, IF($C$5=Dates1!$B$5, DataPack!$O178, IF($C$5=Dates1!$B$6, DataPack!$T178))))</f>
        <v>0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9">
        <f t="shared" si="0"/>
        <v>3</v>
      </c>
      <c r="J19" s="46">
        <f>IF($C$5=Dates1!$B$3, DataPack!$B179, IF($C$5=Dates1!$B$4, DataPack!$G179, IF($C$5=Dates1!$B$5, DataPack!$L179, IF($C$5=Dates1!$B$6, DataPack!$Q179))))</f>
        <v>0</v>
      </c>
      <c r="K19" s="47"/>
      <c r="L19" s="46">
        <f>IF($C$5=Dates1!$B$3, DataPack!$C179, IF($C$5=Dates1!$B$4, DataPack!$H179, IF($C$5=Dates1!$B$5, DataPack!$M179, IF($C$5=Dates1!$B$6, DataPack!$R179))))</f>
        <v>2</v>
      </c>
      <c r="M19" s="47"/>
      <c r="N19" s="46">
        <f>IF($C$5=Dates1!$B$3, DataPack!$D179, IF($C$5=Dates1!$B$4, DataPack!$I179, IF($C$5=Dates1!$B$5, DataPack!$N179, IF($C$5=Dates1!$B$6, DataPack!$S179))))</f>
        <v>1</v>
      </c>
      <c r="O19" s="47"/>
      <c r="P19" s="46">
        <f>IF($C$5=Dates1!$B$3, DataPack!$E179, IF($C$5=Dates1!$B$4, DataPack!$J179, IF($C$5=Dates1!$B$5, DataPack!$O179, IF($C$5=Dates1!$B$6, DataPack!$T179))))</f>
        <v>0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9">
        <f t="shared" si="0"/>
        <v>3</v>
      </c>
      <c r="J20" s="46">
        <f>IF($C$5=Dates1!$B$3, DataPack!$B180, IF($C$5=Dates1!$B$4, DataPack!$G180, IF($C$5=Dates1!$B$5, DataPack!$L180, IF($C$5=Dates1!$B$6, DataPack!$Q180))))</f>
        <v>1</v>
      </c>
      <c r="K20" s="47"/>
      <c r="L20" s="46">
        <f>IF($C$5=Dates1!$B$3, DataPack!$C180, IF($C$5=Dates1!$B$4, DataPack!$H180, IF($C$5=Dates1!$B$5, DataPack!$M180, IF($C$5=Dates1!$B$6, DataPack!$R180))))</f>
        <v>1</v>
      </c>
      <c r="M20" s="47"/>
      <c r="N20" s="46">
        <f>IF($C$5=Dates1!$B$3, DataPack!$D180, IF($C$5=Dates1!$B$4, DataPack!$I180, IF($C$5=Dates1!$B$5, DataPack!$N180, IF($C$5=Dates1!$B$6, DataPack!$S180))))</f>
        <v>1</v>
      </c>
      <c r="O20" s="47"/>
      <c r="P20" s="46">
        <f>IF($C$5=Dates1!$B$3, DataPack!$E180, IF($C$5=Dates1!$B$4, DataPack!$J180, IF($C$5=Dates1!$B$5, DataPack!$O180, IF($C$5=Dates1!$B$6, DataPack!$T180))))</f>
        <v>0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9">
        <f t="shared" si="0"/>
        <v>3</v>
      </c>
      <c r="J21" s="46">
        <f>IF($C$5=Dates1!$B$3, DataPack!$B181, IF($C$5=Dates1!$B$4, DataPack!$G181, IF($C$5=Dates1!$B$5, DataPack!$L181, IF($C$5=Dates1!$B$6, DataPack!$Q181))))</f>
        <v>2</v>
      </c>
      <c r="K21" s="47"/>
      <c r="L21" s="46">
        <f>IF($C$5=Dates1!$B$3, DataPack!$C181, IF($C$5=Dates1!$B$4, DataPack!$H181, IF($C$5=Dates1!$B$5, DataPack!$M181, IF($C$5=Dates1!$B$6, DataPack!$R181))))</f>
        <v>1</v>
      </c>
      <c r="M21" s="47"/>
      <c r="N21" s="46">
        <f>IF($C$5=Dates1!$B$3, DataPack!$D181, IF($C$5=Dates1!$B$4, DataPack!$I181, IF($C$5=Dates1!$B$5, DataPack!$N181, IF($C$5=Dates1!$B$6, DataPack!$S181))))</f>
        <v>0</v>
      </c>
      <c r="O21" s="47"/>
      <c r="P21" s="46">
        <f>IF($C$5=Dates1!$B$3, DataPack!$E181, IF($C$5=Dates1!$B$4, DataPack!$J181, IF($C$5=Dates1!$B$5, DataPack!$O181, IF($C$5=Dates1!$B$6, DataPack!$T181))))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9">
        <f t="shared" si="0"/>
        <v>3</v>
      </c>
      <c r="J22" s="46">
        <f>IF($C$5=Dates1!$B$3, DataPack!$B182, IF($C$5=Dates1!$B$4, DataPack!$G182, IF($C$5=Dates1!$B$5, DataPack!$L182, IF($C$5=Dates1!$B$6, DataPack!$Q182))))</f>
        <v>2</v>
      </c>
      <c r="K22" s="47"/>
      <c r="L22" s="46">
        <f>IF($C$5=Dates1!$B$3, DataPack!$C182, IF($C$5=Dates1!$B$4, DataPack!$H182, IF($C$5=Dates1!$B$5, DataPack!$M182, IF($C$5=Dates1!$B$6, DataPack!$R182))))</f>
        <v>1</v>
      </c>
      <c r="M22" s="47"/>
      <c r="N22" s="46">
        <f>IF($C$5=Dates1!$B$3, DataPack!$D182, IF($C$5=Dates1!$B$4, DataPack!$I182, IF($C$5=Dates1!$B$5, DataPack!$N182, IF($C$5=Dates1!$B$6, DataPack!$S182))))</f>
        <v>0</v>
      </c>
      <c r="O22" s="47"/>
      <c r="P22" s="46">
        <f>IF($C$5=Dates1!$B$3, DataPack!$E182, IF($C$5=Dates1!$B$4, DataPack!$J182, IF($C$5=Dates1!$B$5, DataPack!$O182, IF($C$5=Dates1!$B$6, DataPack!$T182))))</f>
        <v>0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8"/>
      <c r="I23" s="145">
        <f t="shared" si="0"/>
        <v>3</v>
      </c>
      <c r="J23" s="41">
        <f>IF($C$5=Dates1!$B$3, DataPack!$B183, IF($C$5=Dates1!$B$4, DataPack!$G183, IF($C$5=Dates1!$B$5, DataPack!$L183, IF($C$5=Dates1!$B$6, DataPack!$Q183))))</f>
        <v>1</v>
      </c>
      <c r="K23" s="143"/>
      <c r="L23" s="41">
        <f>IF($C$5=Dates1!$B$3, DataPack!$C183, IF($C$5=Dates1!$B$4, DataPack!$H183, IF($C$5=Dates1!$B$5, DataPack!$M183, IF($C$5=Dates1!$B$6, DataPack!$R183))))</f>
        <v>1</v>
      </c>
      <c r="M23" s="143"/>
      <c r="N23" s="41">
        <f>IF($C$5=Dates1!$B$3, DataPack!$D183, IF($C$5=Dates1!$B$4, DataPack!$I183, IF($C$5=Dates1!$B$5, DataPack!$N183, IF($C$5=Dates1!$B$6, DataPack!$S183))))</f>
        <v>1</v>
      </c>
      <c r="O23" s="143"/>
      <c r="P23" s="41">
        <f>IF($C$5=Dates1!$B$3, DataPack!$E183, IF($C$5=Dates1!$B$4, DataPack!$J183, IF($C$5=Dates1!$B$5, DataPack!$O183, IF($C$5=Dates1!$B$6, DataPack!$T183))))</f>
        <v>0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9">
        <f t="shared" si="0"/>
        <v>3</v>
      </c>
      <c r="J24" s="46">
        <f>IF($C$5=Dates1!$B$3, DataPack!$B184, IF($C$5=Dates1!$B$4, DataPack!$G184, IF($C$5=Dates1!$B$5, DataPack!$L184, IF($C$5=Dates1!$B$6, DataPack!$Q184))))</f>
        <v>1</v>
      </c>
      <c r="K24" s="47"/>
      <c r="L24" s="46">
        <f>IF($C$5=Dates1!$B$3, DataPack!$C184, IF($C$5=Dates1!$B$4, DataPack!$H184, IF($C$5=Dates1!$B$5, DataPack!$M184, IF($C$5=Dates1!$B$6, DataPack!$R184))))</f>
        <v>1</v>
      </c>
      <c r="M24" s="47"/>
      <c r="N24" s="46">
        <f>IF($C$5=Dates1!$B$3, DataPack!$D184, IF($C$5=Dates1!$B$4, DataPack!$I184, IF($C$5=Dates1!$B$5, DataPack!$N184, IF($C$5=Dates1!$B$6, DataPack!$S184))))</f>
        <v>1</v>
      </c>
      <c r="O24" s="47"/>
      <c r="P24" s="46">
        <f>IF($C$5=Dates1!$B$3, DataPack!$E184, IF($C$5=Dates1!$B$4, DataPack!$J184, IF($C$5=Dates1!$B$5, DataPack!$O184, IF($C$5=Dates1!$B$6, DataPack!$T184))))</f>
        <v>0</v>
      </c>
      <c r="Q24" s="47"/>
    </row>
    <row r="25" spans="2:17" ht="24" customHeight="1">
      <c r="B25" s="196" t="s">
        <v>214</v>
      </c>
      <c r="C25" s="196"/>
      <c r="D25" s="196"/>
      <c r="E25" s="196"/>
      <c r="F25" s="196"/>
      <c r="G25" s="196"/>
      <c r="H25" s="48"/>
      <c r="I25" s="49">
        <f t="shared" si="0"/>
        <v>1</v>
      </c>
      <c r="J25" s="46">
        <f>IF($C$5=Dates1!$B$3, DataPack!$B185, IF($C$5=Dates1!$B$4, DataPack!$G185, IF($C$5=Dates1!$B$5, DataPack!$L185, IF($C$5=Dates1!$B$6, DataPack!$Q185))))</f>
        <v>1</v>
      </c>
      <c r="K25" s="47"/>
      <c r="L25" s="46">
        <f>IF($C$5=Dates1!$B$3, DataPack!$C185, IF($C$5=Dates1!$B$4, DataPack!$H185, IF($C$5=Dates1!$B$5, DataPack!$M185, IF($C$5=Dates1!$B$6, DataPack!$R185))))</f>
        <v>0</v>
      </c>
      <c r="M25" s="47"/>
      <c r="N25" s="46">
        <f>IF($C$5=Dates1!$B$3, DataPack!$D185, IF($C$5=Dates1!$B$4, DataPack!$I185, IF($C$5=Dates1!$B$5, DataPack!$N185, IF($C$5=Dates1!$B$6, DataPack!$S185))))</f>
        <v>0</v>
      </c>
      <c r="O25" s="47"/>
      <c r="P25" s="46">
        <f>IF($C$5=Dates1!$B$3, DataPack!$E185, IF($C$5=Dates1!$B$4, DataPack!$J185, IF($C$5=Dates1!$B$5, DataPack!$O185, IF($C$5=Dates1!$B$6, DataPack!$T185))))</f>
        <v>0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9">
        <f t="shared" si="0"/>
        <v>3</v>
      </c>
      <c r="J26" s="46">
        <f>IF($C$5=Dates1!$B$3, DataPack!$B186, IF($C$5=Dates1!$B$4, DataPack!$G186, IF($C$5=Dates1!$B$5, DataPack!$L186, IF($C$5=Dates1!$B$6, DataPack!$Q186))))</f>
        <v>2</v>
      </c>
      <c r="K26" s="47"/>
      <c r="L26" s="46">
        <f>IF($C$5=Dates1!$B$3, DataPack!$C186, IF($C$5=Dates1!$B$4, DataPack!$H186, IF($C$5=Dates1!$B$5, DataPack!$M186, IF($C$5=Dates1!$B$6, DataPack!$R186))))</f>
        <v>1</v>
      </c>
      <c r="M26" s="47"/>
      <c r="N26" s="46">
        <f>IF($C$5=Dates1!$B$3, DataPack!$D186, IF($C$5=Dates1!$B$4, DataPack!$I186, IF($C$5=Dates1!$B$5, DataPack!$N186, IF($C$5=Dates1!$B$6, DataPack!$S186))))</f>
        <v>0</v>
      </c>
      <c r="O26" s="47"/>
      <c r="P26" s="46">
        <f>IF($C$5=Dates1!$B$3, DataPack!$E186, IF($C$5=Dates1!$B$4, DataPack!$J186, IF($C$5=Dates1!$B$5, DataPack!$O186, IF($C$5=Dates1!$B$6, DataPack!$T186))))</f>
        <v>0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9">
        <f t="shared" si="0"/>
        <v>3</v>
      </c>
      <c r="J27" s="46">
        <f>IF($C$5=Dates1!$B$3, DataPack!$B187, IF($C$5=Dates1!$B$4, DataPack!$G187, IF($C$5=Dates1!$B$5, DataPack!$L187, IF($C$5=Dates1!$B$6, DataPack!$Q187))))</f>
        <v>2</v>
      </c>
      <c r="K27" s="47"/>
      <c r="L27" s="46">
        <f>IF($C$5=Dates1!$B$3, DataPack!$C187, IF($C$5=Dates1!$B$4, DataPack!$H187, IF($C$5=Dates1!$B$5, DataPack!$M187, IF($C$5=Dates1!$B$6, DataPack!$R187))))</f>
        <v>1</v>
      </c>
      <c r="M27" s="47"/>
      <c r="N27" s="46">
        <f>IF($C$5=Dates1!$B$3, DataPack!$D187, IF($C$5=Dates1!$B$4, DataPack!$I187, IF($C$5=Dates1!$B$5, DataPack!$N187, IF($C$5=Dates1!$B$6, DataPack!$S187))))</f>
        <v>0</v>
      </c>
      <c r="O27" s="47"/>
      <c r="P27" s="46">
        <f>IF($C$5=Dates1!$B$3, DataPack!$E187, IF($C$5=Dates1!$B$4, DataPack!$J187, IF($C$5=Dates1!$B$5, DataPack!$O187, IF($C$5=Dates1!$B$6, DataPack!$T187))))</f>
        <v>0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9">
        <f t="shared" si="0"/>
        <v>3</v>
      </c>
      <c r="J28" s="46">
        <f>IF($C$5=Dates1!$B$3, DataPack!$B188, IF($C$5=Dates1!$B$4, DataPack!$G188, IF($C$5=Dates1!$B$5, DataPack!$L188, IF($C$5=Dates1!$B$6, DataPack!$Q188))))</f>
        <v>0</v>
      </c>
      <c r="K28" s="47"/>
      <c r="L28" s="46">
        <f>IF($C$5=Dates1!$B$3, DataPack!$C188, IF($C$5=Dates1!$B$4, DataPack!$H188, IF($C$5=Dates1!$B$5, DataPack!$M188, IF($C$5=Dates1!$B$6, DataPack!$R188))))</f>
        <v>2</v>
      </c>
      <c r="M28" s="47"/>
      <c r="N28" s="46">
        <f>IF($C$5=Dates1!$B$3, DataPack!$D188, IF($C$5=Dates1!$B$4, DataPack!$I188, IF($C$5=Dates1!$B$5, DataPack!$N188, IF($C$5=Dates1!$B$6, DataPack!$S188))))</f>
        <v>1</v>
      </c>
      <c r="O28" s="47"/>
      <c r="P28" s="46">
        <f>IF($C$5=Dates1!$B$3, DataPack!$E188, IF($C$5=Dates1!$B$4, DataPack!$J188, IF($C$5=Dates1!$B$5, DataPack!$O188, IF($C$5=Dates1!$B$6, DataPack!$T188))))</f>
        <v>0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9">
        <f t="shared" si="0"/>
        <v>3</v>
      </c>
      <c r="J29" s="46">
        <f>IF($C$5=Dates1!$B$3, DataPack!$B189, IF($C$5=Dates1!$B$4, DataPack!$G189, IF($C$5=Dates1!$B$5, DataPack!$L189, IF($C$5=Dates1!$B$6, DataPack!$Q189))))</f>
        <v>0</v>
      </c>
      <c r="K29" s="47"/>
      <c r="L29" s="46">
        <f>IF($C$5=Dates1!$B$3, DataPack!$C189, IF($C$5=Dates1!$B$4, DataPack!$H189, IF($C$5=Dates1!$B$5, DataPack!$M189, IF($C$5=Dates1!$B$6, DataPack!$R189))))</f>
        <v>2</v>
      </c>
      <c r="M29" s="47"/>
      <c r="N29" s="46">
        <f>IF($C$5=Dates1!$B$3, DataPack!$D189, IF($C$5=Dates1!$B$4, DataPack!$I189, IF($C$5=Dates1!$B$5, DataPack!$N189, IF($C$5=Dates1!$B$6, DataPack!$S189))))</f>
        <v>1</v>
      </c>
      <c r="O29" s="47"/>
      <c r="P29" s="46">
        <f>IF($C$5=Dates1!$B$3, DataPack!$E189, IF($C$5=Dates1!$B$4, DataPack!$J189, IF($C$5=Dates1!$B$5, DataPack!$O189, IF($C$5=Dates1!$B$6, DataPack!$T189))))</f>
        <v>0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3</v>
      </c>
      <c r="J30" s="50">
        <f>IF($C$5=Dates1!$B$3, DataPack!$B190, IF($C$5=Dates1!$B$4, DataPack!$G190, IF($C$5=Dates1!$B$5, DataPack!$L190, IF($C$5=Dates1!$B$6, DataPack!$Q190))))</f>
        <v>1</v>
      </c>
      <c r="K30" s="51"/>
      <c r="L30" s="50">
        <f>IF($C$5=Dates1!$B$3, DataPack!$C190, IF($C$5=Dates1!$B$4, DataPack!$H190, IF($C$5=Dates1!$B$5, DataPack!$M190, IF($C$5=Dates1!$B$6, DataPack!$R190))))</f>
        <v>2</v>
      </c>
      <c r="M30" s="51"/>
      <c r="N30" s="50">
        <f>IF($C$5=Dates1!$B$3, DataPack!$D190, IF($C$5=Dates1!$B$4, DataPack!$I190, IF($C$5=Dates1!$B$5, DataPack!$N190, IF($C$5=Dates1!$B$6, DataPack!$S190))))</f>
        <v>0</v>
      </c>
      <c r="O30" s="51"/>
      <c r="P30" s="50">
        <f>IF($C$5=Dates1!$B$3, DataPack!$E190, IF($C$5=Dates1!$B$4, DataPack!$J190, IF($C$5=Dates1!$B$5, DataPack!$O190, IF($C$5=Dates1!$B$6, DataPack!$T190))))</f>
        <v>0</v>
      </c>
      <c r="Q30" s="51"/>
    </row>
    <row r="31" spans="2:17" ht="15" customHeight="1">
      <c r="M31" s="199" t="s">
        <v>93</v>
      </c>
      <c r="N31" s="199"/>
      <c r="O31" s="199"/>
      <c r="P31" s="199"/>
      <c r="Q31" s="186"/>
    </row>
    <row r="32" spans="2:17">
      <c r="B32" s="36" t="s">
        <v>211</v>
      </c>
    </row>
    <row r="34" spans="2:2">
      <c r="B34" s="36"/>
    </row>
    <row r="36" spans="2:2">
      <c r="B36" s="36"/>
    </row>
    <row r="37" spans="2:2">
      <c r="B37" s="70"/>
    </row>
  </sheetData>
  <sheetProtection sheet="1"/>
  <mergeCells count="30">
    <mergeCell ref="B26:G26"/>
    <mergeCell ref="B27:G27"/>
    <mergeCell ref="B28:G28"/>
    <mergeCell ref="B29:G29"/>
    <mergeCell ref="B30:G30"/>
    <mergeCell ref="M31:Q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C5:G5"/>
    <mergeCell ref="I5:I6"/>
    <mergeCell ref="J5:K5"/>
    <mergeCell ref="L5:M5"/>
    <mergeCell ref="N5:O5"/>
    <mergeCell ref="P5:Q5"/>
  </mergeCells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9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1" customWidth="1"/>
    <col min="2" max="2" width="16" style="21" customWidth="1"/>
    <col min="3" max="3" width="1.5703125" style="29" customWidth="1"/>
    <col min="4" max="4" width="10" style="21" customWidth="1"/>
    <col min="5" max="5" width="10.28515625" style="21" customWidth="1"/>
    <col min="6" max="6" width="12" style="21" customWidth="1"/>
    <col min="7" max="7" width="13.28515625" style="21" customWidth="1"/>
    <col min="8" max="8" width="1.5703125" style="29" customWidth="1"/>
    <col min="9" max="9" width="11.5703125" style="21" customWidth="1"/>
    <col min="10" max="15" width="7.5703125" style="21" customWidth="1"/>
    <col min="16" max="16" width="7.5703125" style="53" customWidth="1"/>
    <col min="17" max="17" width="7.5703125" style="44" customWidth="1"/>
    <col min="18" max="16384" width="9.140625" style="21"/>
  </cols>
  <sheetData>
    <row r="2" spans="2:17" ht="14.25" customHeight="1">
      <c r="B2" s="104" t="str">
        <f>"Table 2g: Inspection outcomes of independent learning providers inspected " &amp; IF('Table 2g'!C5=Dates1!$B$3, "between " &amp; Dates1!$B$3, IF('Table 2g'!C5 = Dates1!B4, "in " &amp; Dates1!B4, IF('Table 2g'!C5=Dates1!B5, "in " &amp; Dates1!B5, IF('Table 2g'!C5=Dates1!B6, "in " &amp; Dates1!B6, IF('Table 2g'!C5=Dates1!B7, "in " &amp; Dates1!B7)))))  &amp; " (final)"&amp;CHAR(185)</f>
        <v>Table 2g: Inspection outcomes of independent learning providers inspected between 1 October 2011 and 31 December 2011 (final)¹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2" t="s">
        <v>68</v>
      </c>
      <c r="C5" s="189" t="s">
        <v>179</v>
      </c>
      <c r="D5" s="190"/>
      <c r="E5" s="190"/>
      <c r="F5" s="190"/>
      <c r="G5" s="191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4"/>
      <c r="C6" s="34"/>
      <c r="D6" s="34"/>
      <c r="E6" s="34"/>
      <c r="F6" s="34"/>
      <c r="G6" s="34"/>
      <c r="H6" s="34"/>
      <c r="I6" s="193" t="s">
        <v>85</v>
      </c>
      <c r="J6" s="41" t="s">
        <v>85</v>
      </c>
      <c r="K6" s="41"/>
      <c r="L6" s="41" t="s">
        <v>85</v>
      </c>
      <c r="M6" s="41"/>
      <c r="N6" s="41" t="s">
        <v>85</v>
      </c>
      <c r="O6" s="41"/>
      <c r="P6" s="27" t="s">
        <v>85</v>
      </c>
      <c r="Q6" s="54"/>
    </row>
    <row r="7" spans="2:17" ht="4.5" customHeight="1">
      <c r="B7" s="29"/>
      <c r="D7" s="29"/>
      <c r="E7" s="29"/>
      <c r="F7" s="29"/>
      <c r="G7" s="29"/>
      <c r="I7" s="44"/>
      <c r="J7" s="43"/>
      <c r="K7" s="43"/>
      <c r="L7" s="43"/>
      <c r="M7" s="43"/>
      <c r="N7" s="43"/>
      <c r="O7" s="43"/>
      <c r="P7" s="29"/>
      <c r="Q7" s="53"/>
    </row>
    <row r="8" spans="2:17" ht="24" customHeight="1">
      <c r="B8" s="188" t="s">
        <v>2</v>
      </c>
      <c r="C8" s="188"/>
      <c r="D8" s="188"/>
      <c r="E8" s="188"/>
      <c r="F8" s="188"/>
      <c r="G8" s="188"/>
      <c r="H8" s="100"/>
      <c r="I8" s="145">
        <f t="shared" ref="I8:I30" si="0">J8+L8+N8+P8</f>
        <v>35</v>
      </c>
      <c r="J8" s="41">
        <f>IF($C$5=Dates1!$B$3, DataPack!$B194, IF($C$5=Dates1!$B$4, DataPack!$G194, IF($C$5=Dates1!$B$5, DataPack!$L194, IF($C$5=Dates1!$B$6, DataPack!$Q194))))</f>
        <v>1</v>
      </c>
      <c r="K8" s="143"/>
      <c r="L8" s="41">
        <f>IF($C$5=Dates1!$B$3, DataPack!$C194, IF($C$5=Dates1!$B$4, DataPack!$H194, IF($C$5=Dates1!$B$5, DataPack!$M194, IF($C$5=Dates1!$B$6, DataPack!$R194))))</f>
        <v>15</v>
      </c>
      <c r="M8" s="143"/>
      <c r="N8" s="41">
        <f>IF($C$5=Dates1!$B$3, DataPack!$D194, IF($C$5=Dates1!$B$4, DataPack!$I194, IF($C$5=Dates1!$B$5, DataPack!$N194, IF($C$5=Dates1!$B$6, DataPack!$S194))))</f>
        <v>14</v>
      </c>
      <c r="O8" s="143"/>
      <c r="P8" s="41">
        <f>IF($C$5=Dates1!$B$3, DataPack!$E194, IF($C$5=Dates1!$B$4, DataPack!$J194, IF($C$5=Dates1!$B$5, DataPack!$O194, IF($C$5=Dates1!$B$6, DataPack!$T194))))</f>
        <v>5</v>
      </c>
      <c r="Q8" s="143"/>
    </row>
    <row r="9" spans="2:17" s="49" customFormat="1" ht="24" customHeight="1">
      <c r="B9" s="188" t="s">
        <v>148</v>
      </c>
      <c r="C9" s="188"/>
      <c r="D9" s="188"/>
      <c r="E9" s="188"/>
      <c r="F9" s="188"/>
      <c r="G9" s="188"/>
      <c r="H9" s="48"/>
      <c r="I9" s="145">
        <f t="shared" si="0"/>
        <v>35</v>
      </c>
      <c r="J9" s="41">
        <f>IF($C$5=Dates1!$B$3, DataPack!$B195, IF($C$5=Dates1!$B$4, DataPack!$G195, IF($C$5=Dates1!$B$5, DataPack!$L195, IF($C$5=Dates1!$B$6, DataPack!$Q195))))</f>
        <v>1</v>
      </c>
      <c r="K9" s="143"/>
      <c r="L9" s="41">
        <f>IF($C$5=Dates1!$B$3, DataPack!$C195, IF($C$5=Dates1!$B$4, DataPack!$H195, IF($C$5=Dates1!$B$5, DataPack!$M195, IF($C$5=Dates1!$B$6, DataPack!$R195))))</f>
        <v>14</v>
      </c>
      <c r="M9" s="143"/>
      <c r="N9" s="41">
        <f>IF($C$5=Dates1!$B$3, DataPack!$D195, IF($C$5=Dates1!$B$4, DataPack!$I195, IF($C$5=Dates1!$B$5, DataPack!$N195, IF($C$5=Dates1!$B$6, DataPack!$S195))))</f>
        <v>15</v>
      </c>
      <c r="O9" s="143"/>
      <c r="P9" s="41">
        <f>IF($C$5=Dates1!$B$3, DataPack!$E195, IF($C$5=Dates1!$B$4, DataPack!$J195, IF($C$5=Dates1!$B$5, DataPack!$O195, IF($C$5=Dates1!$B$6, DataPack!$T195))))</f>
        <v>5</v>
      </c>
      <c r="Q9" s="143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45">
        <f t="shared" si="0"/>
        <v>35</v>
      </c>
      <c r="J10" s="41">
        <f>IF($C$5=Dates1!$B$3, DataPack!$B196, IF($C$5=Dates1!$B$4, DataPack!$G196, IF($C$5=Dates1!$B$5, DataPack!$L196, IF($C$5=Dates1!$B$6, DataPack!$Q196))))</f>
        <v>1</v>
      </c>
      <c r="K10" s="143"/>
      <c r="L10" s="41">
        <f>IF($C$5=Dates1!$B$3, DataPack!$C196, IF($C$5=Dates1!$B$4, DataPack!$H196, IF($C$5=Dates1!$B$5, DataPack!$M196, IF($C$5=Dates1!$B$6, DataPack!$R196))))</f>
        <v>18</v>
      </c>
      <c r="M10" s="143"/>
      <c r="N10" s="41">
        <f>IF($C$5=Dates1!$B$3, DataPack!$D196, IF($C$5=Dates1!$B$4, DataPack!$I196, IF($C$5=Dates1!$B$5, DataPack!$N196, IF($C$5=Dates1!$B$6, DataPack!$S196))))</f>
        <v>13</v>
      </c>
      <c r="O10" s="143"/>
      <c r="P10" s="41">
        <f>IF($C$5=Dates1!$B$3, DataPack!$E196, IF($C$5=Dates1!$B$4, DataPack!$J196, IF($C$5=Dates1!$B$5, DataPack!$O196, IF($C$5=Dates1!$B$6, DataPack!$T196))))</f>
        <v>3</v>
      </c>
      <c r="Q10" s="143"/>
    </row>
    <row r="11" spans="2:17" ht="24" customHeight="1">
      <c r="B11" s="194" t="s">
        <v>120</v>
      </c>
      <c r="C11" s="194"/>
      <c r="D11" s="194"/>
      <c r="E11" s="194"/>
      <c r="F11" s="194"/>
      <c r="G11" s="194"/>
      <c r="H11" s="48"/>
      <c r="I11" s="49">
        <f t="shared" si="0"/>
        <v>35</v>
      </c>
      <c r="J11" s="46">
        <f>IF($C$5=Dates1!$B$3, DataPack!$B197, IF($C$5=Dates1!$B$4, DataPack!$G197, IF($C$5=Dates1!$B$5, DataPack!$L197, IF($C$5=Dates1!$B$6, DataPack!$Q197))))</f>
        <v>1</v>
      </c>
      <c r="K11" s="47"/>
      <c r="L11" s="46">
        <f>IF($C$5=Dates1!$B$3, DataPack!$C197, IF($C$5=Dates1!$B$4, DataPack!$H197, IF($C$5=Dates1!$B$5, DataPack!$M197, IF($C$5=Dates1!$B$6, DataPack!$R197))))</f>
        <v>18</v>
      </c>
      <c r="M11" s="47"/>
      <c r="N11" s="46">
        <f>IF($C$5=Dates1!$B$3, DataPack!$D197, IF($C$5=Dates1!$B$4, DataPack!$I197, IF($C$5=Dates1!$B$5, DataPack!$N197, IF($C$5=Dates1!$B$6, DataPack!$S197))))</f>
        <v>12</v>
      </c>
      <c r="O11" s="47"/>
      <c r="P11" s="46">
        <f>IF($C$5=Dates1!$B$3, DataPack!$E197, IF($C$5=Dates1!$B$4, DataPack!$J197, IF($C$5=Dates1!$B$5, DataPack!$O197, IF($C$5=Dates1!$B$6, DataPack!$T197))))</f>
        <v>4</v>
      </c>
      <c r="Q11" s="47"/>
    </row>
    <row r="12" spans="2:17" ht="24" customHeight="1">
      <c r="B12" s="194" t="s">
        <v>121</v>
      </c>
      <c r="C12" s="194"/>
      <c r="D12" s="194"/>
      <c r="E12" s="194"/>
      <c r="F12" s="194"/>
      <c r="G12" s="194"/>
      <c r="H12" s="48"/>
      <c r="I12" s="49">
        <f t="shared" si="0"/>
        <v>35</v>
      </c>
      <c r="J12" s="46">
        <f>IF($C$5=Dates1!$B$3, DataPack!$B198, IF($C$5=Dates1!$B$4, DataPack!$G198, IF($C$5=Dates1!$B$5, DataPack!$L198, IF($C$5=Dates1!$B$6, DataPack!$Q198))))</f>
        <v>1</v>
      </c>
      <c r="K12" s="47"/>
      <c r="L12" s="46">
        <f>IF($C$5=Dates1!$B$3, DataPack!$C198, IF($C$5=Dates1!$B$4, DataPack!$H198, IF($C$5=Dates1!$B$5, DataPack!$M198, IF($C$5=Dates1!$B$6, DataPack!$R198))))</f>
        <v>17</v>
      </c>
      <c r="M12" s="47"/>
      <c r="N12" s="46">
        <f>IF($C$5=Dates1!$B$3, DataPack!$D198, IF($C$5=Dates1!$B$4, DataPack!$I198, IF($C$5=Dates1!$B$5, DataPack!$N198, IF($C$5=Dates1!$B$6, DataPack!$S198))))</f>
        <v>15</v>
      </c>
      <c r="O12" s="47"/>
      <c r="P12" s="46">
        <f>IF($C$5=Dates1!$B$3, DataPack!$E198, IF($C$5=Dates1!$B$4, DataPack!$J198, IF($C$5=Dates1!$B$5, DataPack!$O198, IF($C$5=Dates1!$B$6, DataPack!$T198))))</f>
        <v>2</v>
      </c>
      <c r="Q12" s="47"/>
    </row>
    <row r="13" spans="2:17" ht="24" customHeight="1">
      <c r="B13" s="194" t="s">
        <v>122</v>
      </c>
      <c r="C13" s="194"/>
      <c r="D13" s="194"/>
      <c r="E13" s="194"/>
      <c r="F13" s="194"/>
      <c r="G13" s="194"/>
      <c r="H13" s="48"/>
      <c r="I13" s="49">
        <f t="shared" si="0"/>
        <v>35</v>
      </c>
      <c r="J13" s="46">
        <f>IF($C$5=Dates1!$B$3, DataPack!$B199, IF($C$5=Dates1!$B$4, DataPack!$G199, IF($C$5=Dates1!$B$5, DataPack!$L199, IF($C$5=Dates1!$B$6, DataPack!$Q199))))</f>
        <v>2</v>
      </c>
      <c r="K13" s="47"/>
      <c r="L13" s="46">
        <f>IF($C$5=Dates1!$B$3, DataPack!$C199, IF($C$5=Dates1!$B$4, DataPack!$H199, IF($C$5=Dates1!$B$5, DataPack!$M199, IF($C$5=Dates1!$B$6, DataPack!$R199))))</f>
        <v>17</v>
      </c>
      <c r="M13" s="47"/>
      <c r="N13" s="46">
        <f>IF($C$5=Dates1!$B$3, DataPack!$D199, IF($C$5=Dates1!$B$4, DataPack!$I199, IF($C$5=Dates1!$B$5, DataPack!$N199, IF($C$5=Dates1!$B$6, DataPack!$S199))))</f>
        <v>13</v>
      </c>
      <c r="O13" s="47"/>
      <c r="P13" s="46">
        <f>IF($C$5=Dates1!$B$3, DataPack!$E199, IF($C$5=Dates1!$B$4, DataPack!$J199, IF($C$5=Dates1!$B$5, DataPack!$O199, IF($C$5=Dates1!$B$6, DataPack!$T199))))</f>
        <v>3</v>
      </c>
      <c r="Q13" s="47"/>
    </row>
    <row r="14" spans="2:17" ht="24" customHeight="1">
      <c r="B14" s="195" t="s">
        <v>123</v>
      </c>
      <c r="C14" s="195"/>
      <c r="D14" s="195"/>
      <c r="E14" s="195"/>
      <c r="F14" s="195"/>
      <c r="G14" s="195"/>
      <c r="H14" s="48"/>
      <c r="I14" s="49">
        <f t="shared" si="0"/>
        <v>35</v>
      </c>
      <c r="J14" s="46">
        <f>IF($C$5=Dates1!$B$3, DataPack!$B200, IF($C$5=Dates1!$B$4, DataPack!$G200, IF($C$5=Dates1!$B$5, DataPack!$L200, IF($C$5=Dates1!$B$6, DataPack!$Q200))))</f>
        <v>3</v>
      </c>
      <c r="K14" s="47"/>
      <c r="L14" s="46">
        <f>IF($C$5=Dates1!$B$3, DataPack!$C200, IF($C$5=Dates1!$B$4, DataPack!$H200, IF($C$5=Dates1!$B$5, DataPack!$M200, IF($C$5=Dates1!$B$6, DataPack!$R200))))</f>
        <v>24</v>
      </c>
      <c r="M14" s="47"/>
      <c r="N14" s="46">
        <f>IF($C$5=Dates1!$B$3, DataPack!$D200, IF($C$5=Dates1!$B$4, DataPack!$I200, IF($C$5=Dates1!$B$5, DataPack!$N200, IF($C$5=Dates1!$B$6, DataPack!$S200))))</f>
        <v>8</v>
      </c>
      <c r="O14" s="47"/>
      <c r="P14" s="46">
        <f>IF($C$5=Dates1!$B$3, DataPack!$E200, IF($C$5=Dates1!$B$4, DataPack!$J200, IF($C$5=Dates1!$B$5, DataPack!$O200, IF($C$5=Dates1!$B$6, DataPack!$T200))))</f>
        <v>0</v>
      </c>
      <c r="Q14" s="47"/>
    </row>
    <row r="15" spans="2:17" ht="24" customHeight="1">
      <c r="B15" s="195" t="s">
        <v>124</v>
      </c>
      <c r="C15" s="195"/>
      <c r="D15" s="195"/>
      <c r="E15" s="195"/>
      <c r="F15" s="195"/>
      <c r="G15" s="195"/>
      <c r="H15" s="48"/>
      <c r="I15" s="49">
        <f t="shared" si="0"/>
        <v>35</v>
      </c>
      <c r="J15" s="46">
        <f>IF($C$5=Dates1!$B$3, DataPack!$B201, IF($C$5=Dates1!$B$4, DataPack!$G201, IF($C$5=Dates1!$B$5, DataPack!$L201, IF($C$5=Dates1!$B$6, DataPack!$Q201))))</f>
        <v>3</v>
      </c>
      <c r="K15" s="47"/>
      <c r="L15" s="46">
        <f>IF($C$5=Dates1!$B$3, DataPack!$C201, IF($C$5=Dates1!$B$4, DataPack!$H201, IF($C$5=Dates1!$B$5, DataPack!$M201, IF($C$5=Dates1!$B$6, DataPack!$R201))))</f>
        <v>21</v>
      </c>
      <c r="M15" s="47"/>
      <c r="N15" s="46">
        <f>IF($C$5=Dates1!$B$3, DataPack!$D201, IF($C$5=Dates1!$B$4, DataPack!$I201, IF($C$5=Dates1!$B$5, DataPack!$N201, IF($C$5=Dates1!$B$6, DataPack!$S201))))</f>
        <v>11</v>
      </c>
      <c r="O15" s="47"/>
      <c r="P15" s="46">
        <f>IF($C$5=Dates1!$B$3, DataPack!$E201, IF($C$5=Dates1!$B$4, DataPack!$J201, IF($C$5=Dates1!$B$5, DataPack!$O201, IF($C$5=Dates1!$B$6, DataPack!$T201))))</f>
        <v>0</v>
      </c>
      <c r="Q15" s="47"/>
    </row>
    <row r="16" spans="2:17" ht="24" customHeight="1">
      <c r="B16" s="196" t="s">
        <v>137</v>
      </c>
      <c r="C16" s="196"/>
      <c r="D16" s="196"/>
      <c r="E16" s="196"/>
      <c r="F16" s="196"/>
      <c r="G16" s="196"/>
      <c r="H16" s="48"/>
      <c r="I16" s="49">
        <f t="shared" si="0"/>
        <v>9</v>
      </c>
      <c r="J16" s="46">
        <f>IF($C$5=Dates1!$B$3, DataPack!$B202, IF($C$5=Dates1!$B$4, DataPack!$G202, IF($C$5=Dates1!$B$5, DataPack!$L202, IF($C$5=Dates1!$B$6, DataPack!$Q202))))</f>
        <v>1</v>
      </c>
      <c r="K16" s="47"/>
      <c r="L16" s="46">
        <f>IF($C$5=Dates1!$B$3, DataPack!$C202, IF($C$5=Dates1!$B$4, DataPack!$H202, IF($C$5=Dates1!$B$5, DataPack!$M202, IF($C$5=Dates1!$B$6, DataPack!$R202))))</f>
        <v>3</v>
      </c>
      <c r="M16" s="47"/>
      <c r="N16" s="46">
        <f>IF($C$5=Dates1!$B$3, DataPack!$D202, IF($C$5=Dates1!$B$4, DataPack!$I202, IF($C$5=Dates1!$B$5, DataPack!$N202, IF($C$5=Dates1!$B$6, DataPack!$S202))))</f>
        <v>5</v>
      </c>
      <c r="O16" s="47"/>
      <c r="P16" s="46">
        <f>IF($C$5=Dates1!$B$3, DataPack!$E202, IF($C$5=Dates1!$B$4, DataPack!$J202, IF($C$5=Dates1!$B$5, DataPack!$O202, IF($C$5=Dates1!$B$6, DataPack!$T202))))</f>
        <v>0</v>
      </c>
      <c r="Q16" s="47"/>
    </row>
    <row r="17" spans="2:17" ht="24" customHeight="1">
      <c r="B17" s="196" t="s">
        <v>138</v>
      </c>
      <c r="C17" s="196"/>
      <c r="D17" s="196"/>
      <c r="E17" s="196"/>
      <c r="F17" s="196"/>
      <c r="G17" s="196"/>
      <c r="H17" s="48"/>
      <c r="I17" s="49">
        <f t="shared" si="0"/>
        <v>8</v>
      </c>
      <c r="J17" s="46">
        <f>IF($C$5=Dates1!$B$3, DataPack!$B203, IF($C$5=Dates1!$B$4, DataPack!$G203, IF($C$5=Dates1!$B$5, DataPack!$L203, IF($C$5=Dates1!$B$6, DataPack!$Q203))))</f>
        <v>0</v>
      </c>
      <c r="K17" s="47"/>
      <c r="L17" s="46">
        <f>IF($C$5=Dates1!$B$3, DataPack!$C203, IF($C$5=Dates1!$B$4, DataPack!$H203, IF($C$5=Dates1!$B$5, DataPack!$M203, IF($C$5=Dates1!$B$6, DataPack!$R203))))</f>
        <v>4</v>
      </c>
      <c r="M17" s="47"/>
      <c r="N17" s="46">
        <f>IF($C$5=Dates1!$B$3, DataPack!$D203, IF($C$5=Dates1!$B$4, DataPack!$I203, IF($C$5=Dates1!$B$5, DataPack!$N203, IF($C$5=Dates1!$B$6, DataPack!$S203))))</f>
        <v>3</v>
      </c>
      <c r="O17" s="47"/>
      <c r="P17" s="46">
        <f>IF($C$5=Dates1!$B$3, DataPack!$E203, IF($C$5=Dates1!$B$4, DataPack!$J203, IF($C$5=Dates1!$B$5, DataPack!$O203, IF($C$5=Dates1!$B$6, DataPack!$T203))))</f>
        <v>1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8"/>
      <c r="I18" s="145">
        <f t="shared" si="0"/>
        <v>35</v>
      </c>
      <c r="J18" s="41">
        <f>IF($C$5=Dates1!$B$3, DataPack!$B204, IF($C$5=Dates1!$B$4, DataPack!$G204, IF($C$5=Dates1!$B$5, DataPack!$L204, IF($C$5=Dates1!$B$6, DataPack!$Q204))))</f>
        <v>2</v>
      </c>
      <c r="K18" s="143"/>
      <c r="L18" s="41">
        <f>IF($C$5=Dates1!$B$3, DataPack!$C204, IF($C$5=Dates1!$B$4, DataPack!$H204, IF($C$5=Dates1!$B$5, DataPack!$M204, IF($C$5=Dates1!$B$6, DataPack!$R204))))</f>
        <v>18</v>
      </c>
      <c r="M18" s="143"/>
      <c r="N18" s="41">
        <f>IF($C$5=Dates1!$B$3, DataPack!$D204, IF($C$5=Dates1!$B$4, DataPack!$I204, IF($C$5=Dates1!$B$5, DataPack!$N204, IF($C$5=Dates1!$B$6, DataPack!$S204))))</f>
        <v>15</v>
      </c>
      <c r="O18" s="143"/>
      <c r="P18" s="41">
        <f>IF($C$5=Dates1!$B$3, DataPack!$E204, IF($C$5=Dates1!$B$4, DataPack!$J204, IF($C$5=Dates1!$B$5, DataPack!$O204, IF($C$5=Dates1!$B$6, DataPack!$T204))))</f>
        <v>0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9">
        <f t="shared" si="0"/>
        <v>35</v>
      </c>
      <c r="J19" s="46">
        <f>IF($C$5=Dates1!$B$3, DataPack!$B205, IF($C$5=Dates1!$B$4, DataPack!$G205, IF($C$5=Dates1!$B$5, DataPack!$L205, IF($C$5=Dates1!$B$6, DataPack!$Q205))))</f>
        <v>2</v>
      </c>
      <c r="K19" s="47"/>
      <c r="L19" s="46">
        <f>IF($C$5=Dates1!$B$3, DataPack!$C205, IF($C$5=Dates1!$B$4, DataPack!$H205, IF($C$5=Dates1!$B$5, DataPack!$M205, IF($C$5=Dates1!$B$6, DataPack!$R205))))</f>
        <v>15</v>
      </c>
      <c r="M19" s="47"/>
      <c r="N19" s="46">
        <f>IF($C$5=Dates1!$B$3, DataPack!$D205, IF($C$5=Dates1!$B$4, DataPack!$I205, IF($C$5=Dates1!$B$5, DataPack!$N205, IF($C$5=Dates1!$B$6, DataPack!$S205))))</f>
        <v>18</v>
      </c>
      <c r="O19" s="47"/>
      <c r="P19" s="46">
        <f>IF($C$5=Dates1!$B$3, DataPack!$E205, IF($C$5=Dates1!$B$4, DataPack!$J205, IF($C$5=Dates1!$B$5, DataPack!$O205, IF($C$5=Dates1!$B$6, DataPack!$T205))))</f>
        <v>0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9">
        <f t="shared" si="0"/>
        <v>35</v>
      </c>
      <c r="J20" s="46">
        <f>IF($C$5=Dates1!$B$3, DataPack!$B206, IF($C$5=Dates1!$B$4, DataPack!$G206, IF($C$5=Dates1!$B$5, DataPack!$L206, IF($C$5=Dates1!$B$6, DataPack!$Q206))))</f>
        <v>3</v>
      </c>
      <c r="K20" s="47"/>
      <c r="L20" s="46">
        <f>IF($C$5=Dates1!$B$3, DataPack!$C206, IF($C$5=Dates1!$B$4, DataPack!$H206, IF($C$5=Dates1!$B$5, DataPack!$M206, IF($C$5=Dates1!$B$6, DataPack!$R206))))</f>
        <v>22</v>
      </c>
      <c r="M20" s="47"/>
      <c r="N20" s="46">
        <f>IF($C$5=Dates1!$B$3, DataPack!$D206, IF($C$5=Dates1!$B$4, DataPack!$I206, IF($C$5=Dates1!$B$5, DataPack!$N206, IF($C$5=Dates1!$B$6, DataPack!$S206))))</f>
        <v>10</v>
      </c>
      <c r="O20" s="47"/>
      <c r="P20" s="46">
        <f>IF($C$5=Dates1!$B$3, DataPack!$E206, IF($C$5=Dates1!$B$4, DataPack!$J206, IF($C$5=Dates1!$B$5, DataPack!$O206, IF($C$5=Dates1!$B$6, DataPack!$T206))))</f>
        <v>0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9">
        <f t="shared" si="0"/>
        <v>35</v>
      </c>
      <c r="J21" s="46">
        <f>IF($C$5=Dates1!$B$3, DataPack!$B207, IF($C$5=Dates1!$B$4, DataPack!$G207, IF($C$5=Dates1!$B$5, DataPack!$L207, IF($C$5=Dates1!$B$6, DataPack!$Q207))))</f>
        <v>3</v>
      </c>
      <c r="K21" s="47"/>
      <c r="L21" s="46">
        <f>IF($C$5=Dates1!$B$3, DataPack!$C207, IF($C$5=Dates1!$B$4, DataPack!$H207, IF($C$5=Dates1!$B$5, DataPack!$M207, IF($C$5=Dates1!$B$6, DataPack!$R207))))</f>
        <v>22</v>
      </c>
      <c r="M21" s="47"/>
      <c r="N21" s="46">
        <f>IF($C$5=Dates1!$B$3, DataPack!$D207, IF($C$5=Dates1!$B$4, DataPack!$I207, IF($C$5=Dates1!$B$5, DataPack!$N207, IF($C$5=Dates1!$B$6, DataPack!$S207))))</f>
        <v>10</v>
      </c>
      <c r="O21" s="47"/>
      <c r="P21" s="46">
        <f>IF($C$5=Dates1!$B$3, DataPack!$E207, IF($C$5=Dates1!$B$4, DataPack!$J207, IF($C$5=Dates1!$B$5, DataPack!$O207, IF($C$5=Dates1!$B$6, DataPack!$T207))))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9">
        <f t="shared" si="0"/>
        <v>35</v>
      </c>
      <c r="J22" s="46">
        <f>IF($C$5=Dates1!$B$3, DataPack!$B208, IF($C$5=Dates1!$B$4, DataPack!$G208, IF($C$5=Dates1!$B$5, DataPack!$L208, IF($C$5=Dates1!$B$6, DataPack!$Q208))))</f>
        <v>3</v>
      </c>
      <c r="K22" s="47"/>
      <c r="L22" s="46">
        <f>IF($C$5=Dates1!$B$3, DataPack!$C208, IF($C$5=Dates1!$B$4, DataPack!$H208, IF($C$5=Dates1!$B$5, DataPack!$M208, IF($C$5=Dates1!$B$6, DataPack!$R208))))</f>
        <v>22</v>
      </c>
      <c r="M22" s="47"/>
      <c r="N22" s="46">
        <f>IF($C$5=Dates1!$B$3, DataPack!$D208, IF($C$5=Dates1!$B$4, DataPack!$I208, IF($C$5=Dates1!$B$5, DataPack!$N208, IF($C$5=Dates1!$B$6, DataPack!$S208))))</f>
        <v>9</v>
      </c>
      <c r="O22" s="47"/>
      <c r="P22" s="46">
        <f>IF($C$5=Dates1!$B$3, DataPack!$E208, IF($C$5=Dates1!$B$4, DataPack!$J208, IF($C$5=Dates1!$B$5, DataPack!$O208, IF($C$5=Dates1!$B$6, DataPack!$T208))))</f>
        <v>1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8"/>
      <c r="I23" s="145">
        <f t="shared" si="0"/>
        <v>35</v>
      </c>
      <c r="J23" s="41">
        <f>IF($C$5=Dates1!$B$3, DataPack!$B209, IF($C$5=Dates1!$B$4, DataPack!$G209, IF($C$5=Dates1!$B$5, DataPack!$L209, IF($C$5=Dates1!$B$6, DataPack!$Q209))))</f>
        <v>1</v>
      </c>
      <c r="K23" s="143"/>
      <c r="L23" s="41">
        <f>IF($C$5=Dates1!$B$3, DataPack!$C209, IF($C$5=Dates1!$B$4, DataPack!$H209, IF($C$5=Dates1!$B$5, DataPack!$M209, IF($C$5=Dates1!$B$6, DataPack!$R209))))</f>
        <v>14</v>
      </c>
      <c r="M23" s="143"/>
      <c r="N23" s="41">
        <f>IF($C$5=Dates1!$B$3, DataPack!$D209, IF($C$5=Dates1!$B$4, DataPack!$I209, IF($C$5=Dates1!$B$5, DataPack!$N209, IF($C$5=Dates1!$B$6, DataPack!$S209))))</f>
        <v>17</v>
      </c>
      <c r="O23" s="143"/>
      <c r="P23" s="41">
        <f>IF($C$5=Dates1!$B$3, DataPack!$E209, IF($C$5=Dates1!$B$4, DataPack!$J209, IF($C$5=Dates1!$B$5, DataPack!$O209, IF($C$5=Dates1!$B$6, DataPack!$T209))))</f>
        <v>3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9">
        <f t="shared" si="0"/>
        <v>35</v>
      </c>
      <c r="J24" s="46">
        <f>IF($C$5=Dates1!$B$3, DataPack!$B210, IF($C$5=Dates1!$B$4, DataPack!$G210, IF($C$5=Dates1!$B$5, DataPack!$L210, IF($C$5=Dates1!$B$6, DataPack!$Q210))))</f>
        <v>4</v>
      </c>
      <c r="K24" s="47"/>
      <c r="L24" s="46">
        <f>IF($C$5=Dates1!$B$3, DataPack!$C210, IF($C$5=Dates1!$B$4, DataPack!$H210, IF($C$5=Dates1!$B$5, DataPack!$M210, IF($C$5=Dates1!$B$6, DataPack!$R210))))</f>
        <v>17</v>
      </c>
      <c r="M24" s="47"/>
      <c r="N24" s="46">
        <f>IF($C$5=Dates1!$B$3, DataPack!$D210, IF($C$5=Dates1!$B$4, DataPack!$I210, IF($C$5=Dates1!$B$5, DataPack!$N210, IF($C$5=Dates1!$B$6, DataPack!$S210))))</f>
        <v>11</v>
      </c>
      <c r="O24" s="47"/>
      <c r="P24" s="46">
        <f>IF($C$5=Dates1!$B$3, DataPack!$E210, IF($C$5=Dates1!$B$4, DataPack!$J210, IF($C$5=Dates1!$B$5, DataPack!$O210, IF($C$5=Dates1!$B$6, DataPack!$T210))))</f>
        <v>3</v>
      </c>
      <c r="Q24" s="47"/>
    </row>
    <row r="25" spans="2:17" ht="24" customHeight="1">
      <c r="B25" s="196" t="s">
        <v>139</v>
      </c>
      <c r="C25" s="196"/>
      <c r="D25" s="196"/>
      <c r="E25" s="196"/>
      <c r="F25" s="196"/>
      <c r="G25" s="196"/>
      <c r="H25" s="48"/>
      <c r="I25" s="49">
        <f t="shared" si="0"/>
        <v>9</v>
      </c>
      <c r="J25" s="46">
        <f>IF($C$5=Dates1!$B$3, DataPack!$B211, IF($C$5=Dates1!$B$4, DataPack!$G211, IF($C$5=Dates1!$B$5, DataPack!$L211, IF($C$5=Dates1!$B$6, DataPack!$Q211))))</f>
        <v>2</v>
      </c>
      <c r="K25" s="47"/>
      <c r="L25" s="46">
        <f>IF($C$5=Dates1!$B$3, DataPack!$C211, IF($C$5=Dates1!$B$4, DataPack!$H211, IF($C$5=Dates1!$B$5, DataPack!$M211, IF($C$5=Dates1!$B$6, DataPack!$R211))))</f>
        <v>4</v>
      </c>
      <c r="M25" s="47"/>
      <c r="N25" s="46">
        <f>IF($C$5=Dates1!$B$3, DataPack!$D211, IF($C$5=Dates1!$B$4, DataPack!$I211, IF($C$5=Dates1!$B$5, DataPack!$N211, IF($C$5=Dates1!$B$6, DataPack!$S211))))</f>
        <v>3</v>
      </c>
      <c r="O25" s="47"/>
      <c r="P25" s="46">
        <f>IF($C$5=Dates1!$B$3, DataPack!$E211, IF($C$5=Dates1!$B$4, DataPack!$J211, IF($C$5=Dates1!$B$5, DataPack!$O211, IF($C$5=Dates1!$B$6, DataPack!$T211))))</f>
        <v>0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9">
        <f t="shared" si="0"/>
        <v>35</v>
      </c>
      <c r="J26" s="46">
        <f>IF($C$5=Dates1!$B$3, DataPack!$B212, IF($C$5=Dates1!$B$4, DataPack!$G212, IF($C$5=Dates1!$B$5, DataPack!$L212, IF($C$5=Dates1!$B$6, DataPack!$Q212))))</f>
        <v>4</v>
      </c>
      <c r="K26" s="47"/>
      <c r="L26" s="46">
        <f>IF($C$5=Dates1!$B$3, DataPack!$C212, IF($C$5=Dates1!$B$4, DataPack!$H212, IF($C$5=Dates1!$B$5, DataPack!$M212, IF($C$5=Dates1!$B$6, DataPack!$R212))))</f>
        <v>18</v>
      </c>
      <c r="M26" s="47"/>
      <c r="N26" s="46">
        <f>IF($C$5=Dates1!$B$3, DataPack!$D212, IF($C$5=Dates1!$B$4, DataPack!$I212, IF($C$5=Dates1!$B$5, DataPack!$N212, IF($C$5=Dates1!$B$6, DataPack!$S212))))</f>
        <v>13</v>
      </c>
      <c r="O26" s="47"/>
      <c r="P26" s="46">
        <f>IF($C$5=Dates1!$B$3, DataPack!$E212, IF($C$5=Dates1!$B$4, DataPack!$J212, IF($C$5=Dates1!$B$5, DataPack!$O212, IF($C$5=Dates1!$B$6, DataPack!$T212))))</f>
        <v>0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9">
        <f t="shared" si="0"/>
        <v>35</v>
      </c>
      <c r="J27" s="46">
        <f>IF($C$5=Dates1!$B$3, DataPack!$B213, IF($C$5=Dates1!$B$4, DataPack!$G213, IF($C$5=Dates1!$B$5, DataPack!$L213, IF($C$5=Dates1!$B$6, DataPack!$Q213))))</f>
        <v>0</v>
      </c>
      <c r="K27" s="47"/>
      <c r="L27" s="46">
        <f>IF($C$5=Dates1!$B$3, DataPack!$C213, IF($C$5=Dates1!$B$4, DataPack!$H213, IF($C$5=Dates1!$B$5, DataPack!$M213, IF($C$5=Dates1!$B$6, DataPack!$R213))))</f>
        <v>11</v>
      </c>
      <c r="M27" s="47"/>
      <c r="N27" s="46">
        <f>IF($C$5=Dates1!$B$3, DataPack!$D213, IF($C$5=Dates1!$B$4, DataPack!$I213, IF($C$5=Dates1!$B$5, DataPack!$N213, IF($C$5=Dates1!$B$6, DataPack!$S213))))</f>
        <v>22</v>
      </c>
      <c r="O27" s="47"/>
      <c r="P27" s="46">
        <f>IF($C$5=Dates1!$B$3, DataPack!$E213, IF($C$5=Dates1!$B$4, DataPack!$J213, IF($C$5=Dates1!$B$5, DataPack!$O213, IF($C$5=Dates1!$B$6, DataPack!$T213))))</f>
        <v>2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9">
        <f t="shared" si="0"/>
        <v>35</v>
      </c>
      <c r="J28" s="46">
        <f>IF($C$5=Dates1!$B$3, DataPack!$B214, IF($C$5=Dates1!$B$4, DataPack!$G214, IF($C$5=Dates1!$B$5, DataPack!$L214, IF($C$5=Dates1!$B$6, DataPack!$Q214))))</f>
        <v>2</v>
      </c>
      <c r="K28" s="47"/>
      <c r="L28" s="46">
        <f>IF($C$5=Dates1!$B$3, DataPack!$C214, IF($C$5=Dates1!$B$4, DataPack!$H214, IF($C$5=Dates1!$B$5, DataPack!$M214, IF($C$5=Dates1!$B$6, DataPack!$R214))))</f>
        <v>13</v>
      </c>
      <c r="M28" s="47"/>
      <c r="N28" s="46">
        <f>IF($C$5=Dates1!$B$3, DataPack!$D214, IF($C$5=Dates1!$B$4, DataPack!$I214, IF($C$5=Dates1!$B$5, DataPack!$N214, IF($C$5=Dates1!$B$6, DataPack!$S214))))</f>
        <v>18</v>
      </c>
      <c r="O28" s="47"/>
      <c r="P28" s="46">
        <f>IF($C$5=Dates1!$B$3, DataPack!$E214, IF($C$5=Dates1!$B$4, DataPack!$J214, IF($C$5=Dates1!$B$5, DataPack!$O214, IF($C$5=Dates1!$B$6, DataPack!$T214))))</f>
        <v>2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9">
        <f t="shared" si="0"/>
        <v>35</v>
      </c>
      <c r="J29" s="46">
        <f>IF($C$5=Dates1!$B$3, DataPack!$B215, IF($C$5=Dates1!$B$4, DataPack!$G215, IF($C$5=Dates1!$B$5, DataPack!$L215, IF($C$5=Dates1!$B$6, DataPack!$Q215))))</f>
        <v>2</v>
      </c>
      <c r="K29" s="47"/>
      <c r="L29" s="46">
        <f>IF($C$5=Dates1!$B$3, DataPack!$C215, IF($C$5=Dates1!$B$4, DataPack!$H215, IF($C$5=Dates1!$B$5, DataPack!$M215, IF($C$5=Dates1!$B$6, DataPack!$R215))))</f>
        <v>10</v>
      </c>
      <c r="M29" s="47"/>
      <c r="N29" s="46">
        <f>IF($C$5=Dates1!$B$3, DataPack!$D215, IF($C$5=Dates1!$B$4, DataPack!$I215, IF($C$5=Dates1!$B$5, DataPack!$N215, IF($C$5=Dates1!$B$6, DataPack!$S215))))</f>
        <v>17</v>
      </c>
      <c r="O29" s="47"/>
      <c r="P29" s="46">
        <f>IF($C$5=Dates1!$B$3, DataPack!$E215, IF($C$5=Dates1!$B$4, DataPack!$J215, IF($C$5=Dates1!$B$5, DataPack!$O215, IF($C$5=Dates1!$B$6, DataPack!$T215))))</f>
        <v>6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35</v>
      </c>
      <c r="J30" s="50">
        <f>IF($C$5=Dates1!$B$3, DataPack!$B216, IF($C$5=Dates1!$B$4, DataPack!$G216, IF($C$5=Dates1!$B$5, DataPack!$L216, IF($C$5=Dates1!$B$6, DataPack!$Q216))))</f>
        <v>1</v>
      </c>
      <c r="K30" s="51"/>
      <c r="L30" s="50">
        <f>IF($C$5=Dates1!$B$3, DataPack!$C216, IF($C$5=Dates1!$B$4, DataPack!$H216, IF($C$5=Dates1!$B$5, DataPack!$M216, IF($C$5=Dates1!$B$6, DataPack!$R216))))</f>
        <v>17</v>
      </c>
      <c r="M30" s="51"/>
      <c r="N30" s="50">
        <f>IF($C$5=Dates1!$B$3, DataPack!$D216, IF($C$5=Dates1!$B$4, DataPack!$I216, IF($C$5=Dates1!$B$5, DataPack!$N216, IF($C$5=Dates1!$B$6, DataPack!$S216))))</f>
        <v>15</v>
      </c>
      <c r="O30" s="51"/>
      <c r="P30" s="50">
        <f>IF($C$5=Dates1!$B$3, DataPack!$E216, IF($C$5=Dates1!$B$4, DataPack!$J216, IF($C$5=Dates1!$B$5, DataPack!$O216, IF($C$5=Dates1!$B$6, DataPack!$T216))))</f>
        <v>2</v>
      </c>
      <c r="Q30" s="51"/>
    </row>
    <row r="31" spans="2:17" ht="15" customHeight="1">
      <c r="M31" s="199" t="s">
        <v>93</v>
      </c>
      <c r="N31" s="199"/>
      <c r="O31" s="199"/>
      <c r="P31" s="199"/>
      <c r="Q31" s="199"/>
    </row>
    <row r="32" spans="2:17">
      <c r="B32" s="36" t="s">
        <v>239</v>
      </c>
    </row>
    <row r="33" spans="2:2">
      <c r="B33" s="36" t="s">
        <v>140</v>
      </c>
    </row>
    <row r="36" spans="2:2">
      <c r="B36" s="70"/>
    </row>
  </sheetData>
  <sheetProtection sheet="1"/>
  <mergeCells count="30">
    <mergeCell ref="B27:G27"/>
    <mergeCell ref="B23:G23"/>
    <mergeCell ref="B26:G26"/>
    <mergeCell ref="B25:G25"/>
    <mergeCell ref="B30:G30"/>
    <mergeCell ref="B29:G29"/>
    <mergeCell ref="M31:Q31"/>
    <mergeCell ref="J5:K5"/>
    <mergeCell ref="L5:M5"/>
    <mergeCell ref="N5:O5"/>
    <mergeCell ref="P5:Q5"/>
    <mergeCell ref="B28:G28"/>
    <mergeCell ref="B21:G21"/>
    <mergeCell ref="B20:G20"/>
    <mergeCell ref="B19:G19"/>
    <mergeCell ref="B18:G18"/>
    <mergeCell ref="B22:G22"/>
    <mergeCell ref="B24:G24"/>
    <mergeCell ref="B17:G17"/>
    <mergeCell ref="B12:G12"/>
    <mergeCell ref="B13:G13"/>
    <mergeCell ref="B14:G14"/>
    <mergeCell ref="B15:G15"/>
    <mergeCell ref="B16:G16"/>
    <mergeCell ref="I5:I6"/>
    <mergeCell ref="C5:G5"/>
    <mergeCell ref="B9:G9"/>
    <mergeCell ref="B10:G10"/>
    <mergeCell ref="B11:G11"/>
    <mergeCell ref="B8:G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0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1" customWidth="1"/>
    <col min="2" max="2" width="16" style="21" customWidth="1"/>
    <col min="3" max="3" width="1.5703125" style="29" customWidth="1"/>
    <col min="4" max="4" width="10" style="21" customWidth="1"/>
    <col min="5" max="5" width="10.28515625" style="21" customWidth="1"/>
    <col min="6" max="6" width="12" style="21" customWidth="1"/>
    <col min="7" max="7" width="13.28515625" style="21" customWidth="1"/>
    <col min="8" max="8" width="1.5703125" style="29" customWidth="1"/>
    <col min="9" max="9" width="11.5703125" style="21" customWidth="1"/>
    <col min="10" max="15" width="7.5703125" style="21" customWidth="1"/>
    <col min="16" max="16" width="7.5703125" style="53" customWidth="1"/>
    <col min="17" max="17" width="7.5703125" style="44" customWidth="1"/>
    <col min="18" max="16384" width="9.140625" style="21"/>
  </cols>
  <sheetData>
    <row r="2" spans="2:17" ht="14.25" customHeight="1">
      <c r="B2" s="104" t="str">
        <f>"Table 2h: Inspection outcomes of adult and community learning providers inspected " &amp; IF('Table 2h'!C5=Dates1!$B$3, "between " &amp; Dates1!$B$3, IF('Table 2h'!C5 = Dates1!B4, "in " &amp; Dates1!B4, IF('Table 2h'!C5=Dates1!B5, "in " &amp; Dates1!B5, IF('Table 2h'!C5=Dates1!B6, "in " &amp; Dates1!B6, IF('Table 2h'!C5=Dates1!B7, "in " &amp; Dates1!B7)))))  &amp; " (final)"</f>
        <v>Table 2h: Inspection outcomes of adult and community learning providers inspected between 1 October 2011 and 31 December 2011 (final)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2" t="s">
        <v>68</v>
      </c>
      <c r="C5" s="189" t="s">
        <v>179</v>
      </c>
      <c r="D5" s="190"/>
      <c r="E5" s="190"/>
      <c r="F5" s="190"/>
      <c r="G5" s="191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4"/>
      <c r="C6" s="34"/>
      <c r="D6" s="34"/>
      <c r="E6" s="34"/>
      <c r="F6" s="34"/>
      <c r="G6" s="34"/>
      <c r="H6" s="34"/>
      <c r="I6" s="193" t="s">
        <v>85</v>
      </c>
      <c r="J6" s="41" t="s">
        <v>85</v>
      </c>
      <c r="K6" s="41"/>
      <c r="L6" s="41" t="s">
        <v>85</v>
      </c>
      <c r="M6" s="41"/>
      <c r="N6" s="41" t="s">
        <v>85</v>
      </c>
      <c r="O6" s="41"/>
      <c r="P6" s="27" t="s">
        <v>85</v>
      </c>
      <c r="Q6" s="54"/>
    </row>
    <row r="7" spans="2:17" ht="4.5" customHeight="1">
      <c r="B7" s="29"/>
      <c r="D7" s="29"/>
      <c r="E7" s="29"/>
      <c r="F7" s="29"/>
      <c r="G7" s="29"/>
      <c r="I7" s="44"/>
      <c r="J7" s="43"/>
      <c r="K7" s="43"/>
      <c r="L7" s="43"/>
      <c r="M7" s="43"/>
      <c r="N7" s="43"/>
      <c r="O7" s="43"/>
      <c r="P7" s="29"/>
      <c r="Q7" s="53"/>
    </row>
    <row r="8" spans="2:17" ht="24" customHeight="1">
      <c r="B8" s="188" t="s">
        <v>2</v>
      </c>
      <c r="C8" s="188"/>
      <c r="D8" s="188"/>
      <c r="E8" s="188"/>
      <c r="F8" s="188"/>
      <c r="G8" s="188"/>
      <c r="H8" s="100"/>
      <c r="I8" s="145">
        <f t="shared" ref="I8:I30" si="0">J8+L8+N8+P8</f>
        <v>17</v>
      </c>
      <c r="J8" s="41">
        <f>IF($C$5=Dates1!$B$3, DataPack!$B220, IF($C$5=Dates1!$B$4, DataPack!$G220, IF($C$5=Dates1!$B$5, DataPack!$L220, IF($C$5=Dates1!$B$6, DataPack!$Q220))))</f>
        <v>1</v>
      </c>
      <c r="K8" s="143"/>
      <c r="L8" s="41">
        <f>IF($C$5=Dates1!$B$3, DataPack!$C220, IF($C$5=Dates1!$B$4, DataPack!$H220, IF($C$5=Dates1!$B$5, DataPack!$M220, IF($C$5=Dates1!$B$6, DataPack!$R220))))</f>
        <v>13</v>
      </c>
      <c r="M8" s="143"/>
      <c r="N8" s="41">
        <f>IF($C$5=Dates1!$B$3, DataPack!$D220, IF($C$5=Dates1!$B$4, DataPack!$I220, IF($C$5=Dates1!$B$5, DataPack!$N220, IF($C$5=Dates1!$B$6, DataPack!$S220))))</f>
        <v>3</v>
      </c>
      <c r="O8" s="143"/>
      <c r="P8" s="41">
        <f>IF($C$5=Dates1!$B$3, DataPack!$E220, IF($C$5=Dates1!$B$4, DataPack!$J220, IF($C$5=Dates1!$B$5, DataPack!$O220, IF($C$5=Dates1!$B$6, DataPack!$T220))))</f>
        <v>0</v>
      </c>
      <c r="Q8" s="143"/>
    </row>
    <row r="9" spans="2:17" s="49" customFormat="1" ht="24" customHeight="1">
      <c r="B9" s="188" t="s">
        <v>148</v>
      </c>
      <c r="C9" s="188"/>
      <c r="D9" s="188"/>
      <c r="E9" s="188"/>
      <c r="F9" s="188"/>
      <c r="G9" s="188"/>
      <c r="H9" s="48"/>
      <c r="I9" s="145">
        <f t="shared" si="0"/>
        <v>17</v>
      </c>
      <c r="J9" s="41">
        <f>IF($C$5=Dates1!$B$3, DataPack!$B221, IF($C$5=Dates1!$B$4, DataPack!$G221, IF($C$5=Dates1!$B$5, DataPack!$L221, IF($C$5=Dates1!$B$6, DataPack!$Q221))))</f>
        <v>0</v>
      </c>
      <c r="K9" s="143"/>
      <c r="L9" s="41">
        <f>IF($C$5=Dates1!$B$3, DataPack!$C221, IF($C$5=Dates1!$B$4, DataPack!$H221, IF($C$5=Dates1!$B$5, DataPack!$M221, IF($C$5=Dates1!$B$6, DataPack!$R221))))</f>
        <v>13</v>
      </c>
      <c r="M9" s="143"/>
      <c r="N9" s="41">
        <f>IF($C$5=Dates1!$B$3, DataPack!$D221, IF($C$5=Dates1!$B$4, DataPack!$I221, IF($C$5=Dates1!$B$5, DataPack!$N221, IF($C$5=Dates1!$B$6, DataPack!$S221))))</f>
        <v>4</v>
      </c>
      <c r="O9" s="143"/>
      <c r="P9" s="41">
        <f>IF($C$5=Dates1!$B$3, DataPack!$E221, IF($C$5=Dates1!$B$4, DataPack!$J221, IF($C$5=Dates1!$B$5, DataPack!$O221, IF($C$5=Dates1!$B$6, DataPack!$T221))))</f>
        <v>0</v>
      </c>
      <c r="Q9" s="143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45">
        <f t="shared" si="0"/>
        <v>17</v>
      </c>
      <c r="J10" s="41">
        <f>IF($C$5=Dates1!$B$3, DataPack!$B222, IF($C$5=Dates1!$B$4, DataPack!$G222, IF($C$5=Dates1!$B$5, DataPack!$L222, IF($C$5=Dates1!$B$6, DataPack!$Q222))))</f>
        <v>1</v>
      </c>
      <c r="K10" s="143"/>
      <c r="L10" s="41">
        <f>IF($C$5=Dates1!$B$3, DataPack!$C222, IF($C$5=Dates1!$B$4, DataPack!$H222, IF($C$5=Dates1!$B$5, DataPack!$M222, IF($C$5=Dates1!$B$6, DataPack!$R222))))</f>
        <v>12</v>
      </c>
      <c r="M10" s="143"/>
      <c r="N10" s="41">
        <f>IF($C$5=Dates1!$B$3, DataPack!$D222, IF($C$5=Dates1!$B$4, DataPack!$I222, IF($C$5=Dates1!$B$5, DataPack!$N222, IF($C$5=Dates1!$B$6, DataPack!$S222))))</f>
        <v>4</v>
      </c>
      <c r="O10" s="143"/>
      <c r="P10" s="41">
        <f>IF($C$5=Dates1!$B$3, DataPack!$E222, IF($C$5=Dates1!$B$4, DataPack!$J222, IF($C$5=Dates1!$B$5, DataPack!$O222, IF($C$5=Dates1!$B$6, DataPack!$T222))))</f>
        <v>0</v>
      </c>
      <c r="Q10" s="143"/>
    </row>
    <row r="11" spans="2:17" ht="24" customHeight="1">
      <c r="B11" s="194" t="s">
        <v>120</v>
      </c>
      <c r="C11" s="194"/>
      <c r="D11" s="194"/>
      <c r="E11" s="194"/>
      <c r="F11" s="194"/>
      <c r="G11" s="194"/>
      <c r="H11" s="48"/>
      <c r="I11" s="49">
        <f t="shared" si="0"/>
        <v>17</v>
      </c>
      <c r="J11" s="46">
        <f>IF($C$5=Dates1!$B$3, DataPack!$B223, IF($C$5=Dates1!$B$4, DataPack!$G223, IF($C$5=Dates1!$B$5, DataPack!$L223, IF($C$5=Dates1!$B$6, DataPack!$Q223))))</f>
        <v>1</v>
      </c>
      <c r="K11" s="47"/>
      <c r="L11" s="46">
        <f>IF($C$5=Dates1!$B$3, DataPack!$C223, IF($C$5=Dates1!$B$4, DataPack!$H223, IF($C$5=Dates1!$B$5, DataPack!$M223, IF($C$5=Dates1!$B$6, DataPack!$R223))))</f>
        <v>12</v>
      </c>
      <c r="M11" s="47"/>
      <c r="N11" s="46">
        <f>IF($C$5=Dates1!$B$3, DataPack!$D223, IF($C$5=Dates1!$B$4, DataPack!$I223, IF($C$5=Dates1!$B$5, DataPack!$N223, IF($C$5=Dates1!$B$6, DataPack!$S223))))</f>
        <v>4</v>
      </c>
      <c r="O11" s="47"/>
      <c r="P11" s="46">
        <f>IF($C$5=Dates1!$B$3, DataPack!$E223, IF($C$5=Dates1!$B$4, DataPack!$J223, IF($C$5=Dates1!$B$5, DataPack!$O223, IF($C$5=Dates1!$B$6, DataPack!$T223))))</f>
        <v>0</v>
      </c>
      <c r="Q11" s="47"/>
    </row>
    <row r="12" spans="2:17" ht="24" customHeight="1">
      <c r="B12" s="194" t="s">
        <v>121</v>
      </c>
      <c r="C12" s="194"/>
      <c r="D12" s="194"/>
      <c r="E12" s="194"/>
      <c r="F12" s="194"/>
      <c r="G12" s="194"/>
      <c r="H12" s="48"/>
      <c r="I12" s="49">
        <f t="shared" si="0"/>
        <v>17</v>
      </c>
      <c r="J12" s="46">
        <f>IF($C$5=Dates1!$B$3, DataPack!$B224, IF($C$5=Dates1!$B$4, DataPack!$G224, IF($C$5=Dates1!$B$5, DataPack!$L224, IF($C$5=Dates1!$B$6, DataPack!$Q224))))</f>
        <v>2</v>
      </c>
      <c r="K12" s="47"/>
      <c r="L12" s="46">
        <f>IF($C$5=Dates1!$B$3, DataPack!$C224, IF($C$5=Dates1!$B$4, DataPack!$H224, IF($C$5=Dates1!$B$5, DataPack!$M224, IF($C$5=Dates1!$B$6, DataPack!$R224))))</f>
        <v>10</v>
      </c>
      <c r="M12" s="47"/>
      <c r="N12" s="46">
        <f>IF($C$5=Dates1!$B$3, DataPack!$D224, IF($C$5=Dates1!$B$4, DataPack!$I224, IF($C$5=Dates1!$B$5, DataPack!$N224, IF($C$5=Dates1!$B$6, DataPack!$S224))))</f>
        <v>5</v>
      </c>
      <c r="O12" s="47"/>
      <c r="P12" s="46">
        <f>IF($C$5=Dates1!$B$3, DataPack!$E224, IF($C$5=Dates1!$B$4, DataPack!$J224, IF($C$5=Dates1!$B$5, DataPack!$O224, IF($C$5=Dates1!$B$6, DataPack!$T224))))</f>
        <v>0</v>
      </c>
      <c r="Q12" s="47"/>
    </row>
    <row r="13" spans="2:17" ht="24" customHeight="1">
      <c r="B13" s="194" t="s">
        <v>122</v>
      </c>
      <c r="C13" s="194"/>
      <c r="D13" s="194"/>
      <c r="E13" s="194"/>
      <c r="F13" s="194"/>
      <c r="G13" s="194"/>
      <c r="H13" s="48"/>
      <c r="I13" s="49">
        <f t="shared" si="0"/>
        <v>17</v>
      </c>
      <c r="J13" s="46">
        <f>IF($C$5=Dates1!$B$3, DataPack!$B225, IF($C$5=Dates1!$B$4, DataPack!$G225, IF($C$5=Dates1!$B$5, DataPack!$L225, IF($C$5=Dates1!$B$6, DataPack!$Q225))))</f>
        <v>0</v>
      </c>
      <c r="K13" s="47"/>
      <c r="L13" s="46">
        <f>IF($C$5=Dates1!$B$3, DataPack!$C225, IF($C$5=Dates1!$B$4, DataPack!$H225, IF($C$5=Dates1!$B$5, DataPack!$M225, IF($C$5=Dates1!$B$6, DataPack!$R225))))</f>
        <v>12</v>
      </c>
      <c r="M13" s="47"/>
      <c r="N13" s="46">
        <f>IF($C$5=Dates1!$B$3, DataPack!$D225, IF($C$5=Dates1!$B$4, DataPack!$I225, IF($C$5=Dates1!$B$5, DataPack!$N225, IF($C$5=Dates1!$B$6, DataPack!$S225))))</f>
        <v>5</v>
      </c>
      <c r="O13" s="47"/>
      <c r="P13" s="46">
        <f>IF($C$5=Dates1!$B$3, DataPack!$E225, IF($C$5=Dates1!$B$4, DataPack!$J225, IF($C$5=Dates1!$B$5, DataPack!$O225, IF($C$5=Dates1!$B$6, DataPack!$T225))))</f>
        <v>0</v>
      </c>
      <c r="Q13" s="47"/>
    </row>
    <row r="14" spans="2:17" ht="24" customHeight="1">
      <c r="B14" s="195" t="s">
        <v>123</v>
      </c>
      <c r="C14" s="195"/>
      <c r="D14" s="195"/>
      <c r="E14" s="195"/>
      <c r="F14" s="195"/>
      <c r="G14" s="195"/>
      <c r="H14" s="48"/>
      <c r="I14" s="49">
        <f t="shared" si="0"/>
        <v>17</v>
      </c>
      <c r="J14" s="46">
        <f>IF($C$5=Dates1!$B$3, DataPack!$B226, IF($C$5=Dates1!$B$4, DataPack!$G226, IF($C$5=Dates1!$B$5, DataPack!$L226, IF($C$5=Dates1!$B$6, DataPack!$Q226))))</f>
        <v>2</v>
      </c>
      <c r="K14" s="47"/>
      <c r="L14" s="46">
        <f>IF($C$5=Dates1!$B$3, DataPack!$C226, IF($C$5=Dates1!$B$4, DataPack!$H226, IF($C$5=Dates1!$B$5, DataPack!$M226, IF($C$5=Dates1!$B$6, DataPack!$R226))))</f>
        <v>14</v>
      </c>
      <c r="M14" s="47"/>
      <c r="N14" s="46">
        <f>IF($C$5=Dates1!$B$3, DataPack!$D226, IF($C$5=Dates1!$B$4, DataPack!$I226, IF($C$5=Dates1!$B$5, DataPack!$N226, IF($C$5=Dates1!$B$6, DataPack!$S226))))</f>
        <v>1</v>
      </c>
      <c r="O14" s="47"/>
      <c r="P14" s="46">
        <f>IF($C$5=Dates1!$B$3, DataPack!$E226, IF($C$5=Dates1!$B$4, DataPack!$J226, IF($C$5=Dates1!$B$5, DataPack!$O226, IF($C$5=Dates1!$B$6, DataPack!$T226))))</f>
        <v>0</v>
      </c>
      <c r="Q14" s="47"/>
    </row>
    <row r="15" spans="2:17" ht="24" customHeight="1">
      <c r="B15" s="195" t="s">
        <v>124</v>
      </c>
      <c r="C15" s="195"/>
      <c r="D15" s="195"/>
      <c r="E15" s="195"/>
      <c r="F15" s="195"/>
      <c r="G15" s="195"/>
      <c r="H15" s="48"/>
      <c r="I15" s="49">
        <f t="shared" si="0"/>
        <v>17</v>
      </c>
      <c r="J15" s="46">
        <f>IF($C$5=Dates1!$B$3, DataPack!$B227, IF($C$5=Dates1!$B$4, DataPack!$G227, IF($C$5=Dates1!$B$5, DataPack!$L227, IF($C$5=Dates1!$B$6, DataPack!$Q227))))</f>
        <v>2</v>
      </c>
      <c r="K15" s="47"/>
      <c r="L15" s="46">
        <f>IF($C$5=Dates1!$B$3, DataPack!$C227, IF($C$5=Dates1!$B$4, DataPack!$H227, IF($C$5=Dates1!$B$5, DataPack!$M227, IF($C$5=Dates1!$B$6, DataPack!$R227))))</f>
        <v>14</v>
      </c>
      <c r="M15" s="47"/>
      <c r="N15" s="46">
        <f>IF($C$5=Dates1!$B$3, DataPack!$D227, IF($C$5=Dates1!$B$4, DataPack!$I227, IF($C$5=Dates1!$B$5, DataPack!$N227, IF($C$5=Dates1!$B$6, DataPack!$S227))))</f>
        <v>1</v>
      </c>
      <c r="O15" s="47"/>
      <c r="P15" s="46">
        <f>IF($C$5=Dates1!$B$3, DataPack!$E227, IF($C$5=Dates1!$B$4, DataPack!$J227, IF($C$5=Dates1!$B$5, DataPack!$O227, IF($C$5=Dates1!$B$6, DataPack!$T227))))</f>
        <v>0</v>
      </c>
      <c r="Q15" s="47"/>
    </row>
    <row r="16" spans="2:17" ht="24" customHeight="1">
      <c r="B16" s="196" t="s">
        <v>212</v>
      </c>
      <c r="C16" s="196"/>
      <c r="D16" s="196"/>
      <c r="E16" s="196"/>
      <c r="F16" s="196"/>
      <c r="G16" s="196"/>
      <c r="H16" s="48"/>
      <c r="I16" s="49">
        <f t="shared" si="0"/>
        <v>11</v>
      </c>
      <c r="J16" s="46">
        <f>IF($C$5=Dates1!$B$3, DataPack!$B228, IF($C$5=Dates1!$B$4, DataPack!$G228, IF($C$5=Dates1!$B$5, DataPack!$L228, IF($C$5=Dates1!$B$6, DataPack!$Q228))))</f>
        <v>0</v>
      </c>
      <c r="K16" s="47"/>
      <c r="L16" s="46">
        <f>IF($C$5=Dates1!$B$3, DataPack!$C228, IF($C$5=Dates1!$B$4, DataPack!$H228, IF($C$5=Dates1!$B$5, DataPack!$M228, IF($C$5=Dates1!$B$6, DataPack!$R228))))</f>
        <v>8</v>
      </c>
      <c r="M16" s="47"/>
      <c r="N16" s="46">
        <f>IF($C$5=Dates1!$B$3, DataPack!$D228, IF($C$5=Dates1!$B$4, DataPack!$I228, IF($C$5=Dates1!$B$5, DataPack!$N228, IF($C$5=Dates1!$B$6, DataPack!$S228))))</f>
        <v>3</v>
      </c>
      <c r="O16" s="47"/>
      <c r="P16" s="46">
        <f>IF($C$5=Dates1!$B$3, DataPack!$E228, IF($C$5=Dates1!$B$4, DataPack!$J228, IF($C$5=Dates1!$B$5, DataPack!$O228, IF($C$5=Dates1!$B$6, DataPack!$T228))))</f>
        <v>0</v>
      </c>
      <c r="Q16" s="47"/>
    </row>
    <row r="17" spans="2:17" ht="24" customHeight="1">
      <c r="B17" s="196" t="s">
        <v>213</v>
      </c>
      <c r="C17" s="196"/>
      <c r="D17" s="196"/>
      <c r="E17" s="196"/>
      <c r="F17" s="196"/>
      <c r="G17" s="196"/>
      <c r="H17" s="48"/>
      <c r="I17" s="49">
        <f t="shared" si="0"/>
        <v>10</v>
      </c>
      <c r="J17" s="46">
        <f>IF($C$5=Dates1!$B$3, DataPack!$B229, IF($C$5=Dates1!$B$4, DataPack!$G229, IF($C$5=Dates1!$B$5, DataPack!$L229, IF($C$5=Dates1!$B$6, DataPack!$Q229))))</f>
        <v>2</v>
      </c>
      <c r="K17" s="47"/>
      <c r="L17" s="46">
        <f>IF($C$5=Dates1!$B$3, DataPack!$C229, IF($C$5=Dates1!$B$4, DataPack!$H229, IF($C$5=Dates1!$B$5, DataPack!$M229, IF($C$5=Dates1!$B$6, DataPack!$R229))))</f>
        <v>5</v>
      </c>
      <c r="M17" s="47"/>
      <c r="N17" s="46">
        <f>IF($C$5=Dates1!$B$3, DataPack!$D229, IF($C$5=Dates1!$B$4, DataPack!$I229, IF($C$5=Dates1!$B$5, DataPack!$N229, IF($C$5=Dates1!$B$6, DataPack!$S229))))</f>
        <v>3</v>
      </c>
      <c r="O17" s="47"/>
      <c r="P17" s="46">
        <f>IF($C$5=Dates1!$B$3, DataPack!$E229, IF($C$5=Dates1!$B$4, DataPack!$J229, IF($C$5=Dates1!$B$5, DataPack!$O229, IF($C$5=Dates1!$B$6, DataPack!$T229))))</f>
        <v>0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8"/>
      <c r="I18" s="145">
        <f t="shared" si="0"/>
        <v>17</v>
      </c>
      <c r="J18" s="41">
        <f>IF($C$5=Dates1!$B$3, DataPack!$B230, IF($C$5=Dates1!$B$4, DataPack!$G230, IF($C$5=Dates1!$B$5, DataPack!$L230, IF($C$5=Dates1!$B$6, DataPack!$Q230))))</f>
        <v>1</v>
      </c>
      <c r="K18" s="143"/>
      <c r="L18" s="41">
        <f>IF($C$5=Dates1!$B$3, DataPack!$C230, IF($C$5=Dates1!$B$4, DataPack!$H230, IF($C$5=Dates1!$B$5, DataPack!$M230, IF($C$5=Dates1!$B$6, DataPack!$R230))))</f>
        <v>14</v>
      </c>
      <c r="M18" s="143"/>
      <c r="N18" s="41">
        <f>IF($C$5=Dates1!$B$3, DataPack!$D230, IF($C$5=Dates1!$B$4, DataPack!$I230, IF($C$5=Dates1!$B$5, DataPack!$N230, IF($C$5=Dates1!$B$6, DataPack!$S230))))</f>
        <v>2</v>
      </c>
      <c r="O18" s="143"/>
      <c r="P18" s="41">
        <f>IF($C$5=Dates1!$B$3, DataPack!$E230, IF($C$5=Dates1!$B$4, DataPack!$J230, IF($C$5=Dates1!$B$5, DataPack!$O230, IF($C$5=Dates1!$B$6, DataPack!$T230))))</f>
        <v>0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9">
        <f t="shared" si="0"/>
        <v>17</v>
      </c>
      <c r="J19" s="46">
        <f>IF($C$5=Dates1!$B$3, DataPack!$B231, IF($C$5=Dates1!$B$4, DataPack!$G231, IF($C$5=Dates1!$B$5, DataPack!$L231, IF($C$5=Dates1!$B$6, DataPack!$Q231))))</f>
        <v>0</v>
      </c>
      <c r="K19" s="47"/>
      <c r="L19" s="46">
        <f>IF($C$5=Dates1!$B$3, DataPack!$C231, IF($C$5=Dates1!$B$4, DataPack!$H231, IF($C$5=Dates1!$B$5, DataPack!$M231, IF($C$5=Dates1!$B$6, DataPack!$R231))))</f>
        <v>15</v>
      </c>
      <c r="M19" s="47"/>
      <c r="N19" s="46">
        <f>IF($C$5=Dates1!$B$3, DataPack!$D231, IF($C$5=Dates1!$B$4, DataPack!$I231, IF($C$5=Dates1!$B$5, DataPack!$N231, IF($C$5=Dates1!$B$6, DataPack!$S231))))</f>
        <v>2</v>
      </c>
      <c r="O19" s="47"/>
      <c r="P19" s="46">
        <f>IF($C$5=Dates1!$B$3, DataPack!$E231, IF($C$5=Dates1!$B$4, DataPack!$J231, IF($C$5=Dates1!$B$5, DataPack!$O231, IF($C$5=Dates1!$B$6, DataPack!$T231))))</f>
        <v>0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9">
        <f t="shared" si="0"/>
        <v>17</v>
      </c>
      <c r="J20" s="46">
        <f>IF($C$5=Dates1!$B$3, DataPack!$B232, IF($C$5=Dates1!$B$4, DataPack!$G232, IF($C$5=Dates1!$B$5, DataPack!$L232, IF($C$5=Dates1!$B$6, DataPack!$Q232))))</f>
        <v>3</v>
      </c>
      <c r="K20" s="47"/>
      <c r="L20" s="46">
        <f>IF($C$5=Dates1!$B$3, DataPack!$C232, IF($C$5=Dates1!$B$4, DataPack!$H232, IF($C$5=Dates1!$B$5, DataPack!$M232, IF($C$5=Dates1!$B$6, DataPack!$R232))))</f>
        <v>11</v>
      </c>
      <c r="M20" s="47"/>
      <c r="N20" s="46">
        <f>IF($C$5=Dates1!$B$3, DataPack!$D232, IF($C$5=Dates1!$B$4, DataPack!$I232, IF($C$5=Dates1!$B$5, DataPack!$N232, IF($C$5=Dates1!$B$6, DataPack!$S232))))</f>
        <v>3</v>
      </c>
      <c r="O20" s="47"/>
      <c r="P20" s="46">
        <f>IF($C$5=Dates1!$B$3, DataPack!$E232, IF($C$5=Dates1!$B$4, DataPack!$J232, IF($C$5=Dates1!$B$5, DataPack!$O232, IF($C$5=Dates1!$B$6, DataPack!$T232))))</f>
        <v>0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9">
        <f t="shared" si="0"/>
        <v>17</v>
      </c>
      <c r="J21" s="46">
        <f>IF($C$5=Dates1!$B$3, DataPack!$B233, IF($C$5=Dates1!$B$4, DataPack!$G233, IF($C$5=Dates1!$B$5, DataPack!$L233, IF($C$5=Dates1!$B$6, DataPack!$Q233))))</f>
        <v>5</v>
      </c>
      <c r="K21" s="47"/>
      <c r="L21" s="46">
        <f>IF($C$5=Dates1!$B$3, DataPack!$C233, IF($C$5=Dates1!$B$4, DataPack!$H233, IF($C$5=Dates1!$B$5, DataPack!$M233, IF($C$5=Dates1!$B$6, DataPack!$R233))))</f>
        <v>10</v>
      </c>
      <c r="M21" s="47"/>
      <c r="N21" s="46">
        <f>IF($C$5=Dates1!$B$3, DataPack!$D233, IF($C$5=Dates1!$B$4, DataPack!$I233, IF($C$5=Dates1!$B$5, DataPack!$N233, IF($C$5=Dates1!$B$6, DataPack!$S233))))</f>
        <v>2</v>
      </c>
      <c r="O21" s="47"/>
      <c r="P21" s="46">
        <f>IF($C$5=Dates1!$B$3, DataPack!$E233, IF($C$5=Dates1!$B$4, DataPack!$J233, IF($C$5=Dates1!$B$5, DataPack!$O233, IF($C$5=Dates1!$B$6, DataPack!$T233))))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9">
        <f t="shared" si="0"/>
        <v>17</v>
      </c>
      <c r="J22" s="46">
        <f>IF($C$5=Dates1!$B$3, DataPack!$B234, IF($C$5=Dates1!$B$4, DataPack!$G234, IF($C$5=Dates1!$B$5, DataPack!$L234, IF($C$5=Dates1!$B$6, DataPack!$Q234))))</f>
        <v>2</v>
      </c>
      <c r="K22" s="47"/>
      <c r="L22" s="46">
        <f>IF($C$5=Dates1!$B$3, DataPack!$C234, IF($C$5=Dates1!$B$4, DataPack!$H234, IF($C$5=Dates1!$B$5, DataPack!$M234, IF($C$5=Dates1!$B$6, DataPack!$R234))))</f>
        <v>12</v>
      </c>
      <c r="M22" s="47"/>
      <c r="N22" s="46">
        <f>IF($C$5=Dates1!$B$3, DataPack!$D234, IF($C$5=Dates1!$B$4, DataPack!$I234, IF($C$5=Dates1!$B$5, DataPack!$N234, IF($C$5=Dates1!$B$6, DataPack!$S234))))</f>
        <v>3</v>
      </c>
      <c r="O22" s="47"/>
      <c r="P22" s="46">
        <f>IF($C$5=Dates1!$B$3, DataPack!$E234, IF($C$5=Dates1!$B$4, DataPack!$J234, IF($C$5=Dates1!$B$5, DataPack!$O234, IF($C$5=Dates1!$B$6, DataPack!$T234))))</f>
        <v>0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8"/>
      <c r="I23" s="145">
        <f t="shared" si="0"/>
        <v>17</v>
      </c>
      <c r="J23" s="41">
        <f>IF($C$5=Dates1!$B$3, DataPack!$B235, IF($C$5=Dates1!$B$4, DataPack!$G235, IF($C$5=Dates1!$B$5, DataPack!$L235, IF($C$5=Dates1!$B$6, DataPack!$Q235))))</f>
        <v>1</v>
      </c>
      <c r="K23" s="143"/>
      <c r="L23" s="41">
        <f>IF($C$5=Dates1!$B$3, DataPack!$C235, IF($C$5=Dates1!$B$4, DataPack!$H235, IF($C$5=Dates1!$B$5, DataPack!$M235, IF($C$5=Dates1!$B$6, DataPack!$R235))))</f>
        <v>13</v>
      </c>
      <c r="M23" s="143"/>
      <c r="N23" s="41">
        <f>IF($C$5=Dates1!$B$3, DataPack!$D235, IF($C$5=Dates1!$B$4, DataPack!$I235, IF($C$5=Dates1!$B$5, DataPack!$N235, IF($C$5=Dates1!$B$6, DataPack!$S235))))</f>
        <v>3</v>
      </c>
      <c r="O23" s="143"/>
      <c r="P23" s="41">
        <f>IF($C$5=Dates1!$B$3, DataPack!$E235, IF($C$5=Dates1!$B$4, DataPack!$J235, IF($C$5=Dates1!$B$5, DataPack!$O235, IF($C$5=Dates1!$B$6, DataPack!$T235))))</f>
        <v>0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9">
        <f t="shared" si="0"/>
        <v>17</v>
      </c>
      <c r="J24" s="46">
        <f>IF($C$5=Dates1!$B$3, DataPack!$B236, IF($C$5=Dates1!$B$4, DataPack!$G236, IF($C$5=Dates1!$B$5, DataPack!$L236, IF($C$5=Dates1!$B$6, DataPack!$Q236))))</f>
        <v>4</v>
      </c>
      <c r="K24" s="47"/>
      <c r="L24" s="46">
        <f>IF($C$5=Dates1!$B$3, DataPack!$C236, IF($C$5=Dates1!$B$4, DataPack!$H236, IF($C$5=Dates1!$B$5, DataPack!$M236, IF($C$5=Dates1!$B$6, DataPack!$R236))))</f>
        <v>9</v>
      </c>
      <c r="M24" s="47"/>
      <c r="N24" s="46">
        <f>IF($C$5=Dates1!$B$3, DataPack!$D236, IF($C$5=Dates1!$B$4, DataPack!$I236, IF($C$5=Dates1!$B$5, DataPack!$N236, IF($C$5=Dates1!$B$6, DataPack!$S236))))</f>
        <v>4</v>
      </c>
      <c r="O24" s="47"/>
      <c r="P24" s="46">
        <f>IF($C$5=Dates1!$B$3, DataPack!$E236, IF($C$5=Dates1!$B$4, DataPack!$J236, IF($C$5=Dates1!$B$5, DataPack!$O236, IF($C$5=Dates1!$B$6, DataPack!$T236))))</f>
        <v>0</v>
      </c>
      <c r="Q24" s="47"/>
    </row>
    <row r="25" spans="2:17" ht="24" customHeight="1">
      <c r="B25" s="196" t="s">
        <v>214</v>
      </c>
      <c r="C25" s="196"/>
      <c r="D25" s="196"/>
      <c r="E25" s="196"/>
      <c r="F25" s="196"/>
      <c r="G25" s="196"/>
      <c r="H25" s="48"/>
      <c r="I25" s="49">
        <f t="shared" si="0"/>
        <v>14</v>
      </c>
      <c r="J25" s="46">
        <f>IF($C$5=Dates1!$B$3, DataPack!$B237, IF($C$5=Dates1!$B$4, DataPack!$G237, IF($C$5=Dates1!$B$5, DataPack!$L237, IF($C$5=Dates1!$B$6, DataPack!$Q237))))</f>
        <v>2</v>
      </c>
      <c r="K25" s="47"/>
      <c r="L25" s="46">
        <f>IF($C$5=Dates1!$B$3, DataPack!$C237, IF($C$5=Dates1!$B$4, DataPack!$H237, IF($C$5=Dates1!$B$5, DataPack!$M237, IF($C$5=Dates1!$B$6, DataPack!$R237))))</f>
        <v>6</v>
      </c>
      <c r="M25" s="47"/>
      <c r="N25" s="46">
        <f>IF($C$5=Dates1!$B$3, DataPack!$D237, IF($C$5=Dates1!$B$4, DataPack!$I237, IF($C$5=Dates1!$B$5, DataPack!$N237, IF($C$5=Dates1!$B$6, DataPack!$S237))))</f>
        <v>4</v>
      </c>
      <c r="O25" s="47"/>
      <c r="P25" s="46">
        <f>IF($C$5=Dates1!$B$3, DataPack!$E237, IF($C$5=Dates1!$B$4, DataPack!$J237, IF($C$5=Dates1!$B$5, DataPack!$O237, IF($C$5=Dates1!$B$6, DataPack!$T237))))</f>
        <v>2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9">
        <f t="shared" si="0"/>
        <v>17</v>
      </c>
      <c r="J26" s="46">
        <f>IF($C$5=Dates1!$B$3, DataPack!$B238, IF($C$5=Dates1!$B$4, DataPack!$G238, IF($C$5=Dates1!$B$5, DataPack!$L238, IF($C$5=Dates1!$B$6, DataPack!$Q238))))</f>
        <v>1</v>
      </c>
      <c r="K26" s="47"/>
      <c r="L26" s="46">
        <f>IF($C$5=Dates1!$B$3, DataPack!$C238, IF($C$5=Dates1!$B$4, DataPack!$H238, IF($C$5=Dates1!$B$5, DataPack!$M238, IF($C$5=Dates1!$B$6, DataPack!$R238))))</f>
        <v>12</v>
      </c>
      <c r="M26" s="47"/>
      <c r="N26" s="46">
        <f>IF($C$5=Dates1!$B$3, DataPack!$D238, IF($C$5=Dates1!$B$4, DataPack!$I238, IF($C$5=Dates1!$B$5, DataPack!$N238, IF($C$5=Dates1!$B$6, DataPack!$S238))))</f>
        <v>4</v>
      </c>
      <c r="O26" s="47"/>
      <c r="P26" s="46">
        <f>IF($C$5=Dates1!$B$3, DataPack!$E238, IF($C$5=Dates1!$B$4, DataPack!$J238, IF($C$5=Dates1!$B$5, DataPack!$O238, IF($C$5=Dates1!$B$6, DataPack!$T238))))</f>
        <v>0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9">
        <f t="shared" si="0"/>
        <v>17</v>
      </c>
      <c r="J27" s="46">
        <f>IF($C$5=Dates1!$B$3, DataPack!$B239, IF($C$5=Dates1!$B$4, DataPack!$G239, IF($C$5=Dates1!$B$5, DataPack!$L239, IF($C$5=Dates1!$B$6, DataPack!$Q239))))</f>
        <v>1</v>
      </c>
      <c r="K27" s="47"/>
      <c r="L27" s="46">
        <f>IF($C$5=Dates1!$B$3, DataPack!$C239, IF($C$5=Dates1!$B$4, DataPack!$H239, IF($C$5=Dates1!$B$5, DataPack!$M239, IF($C$5=Dates1!$B$6, DataPack!$R239))))</f>
        <v>12</v>
      </c>
      <c r="M27" s="47"/>
      <c r="N27" s="46">
        <f>IF($C$5=Dates1!$B$3, DataPack!$D239, IF($C$5=Dates1!$B$4, DataPack!$I239, IF($C$5=Dates1!$B$5, DataPack!$N239, IF($C$5=Dates1!$B$6, DataPack!$S239))))</f>
        <v>4</v>
      </c>
      <c r="O27" s="47"/>
      <c r="P27" s="46">
        <f>IF($C$5=Dates1!$B$3, DataPack!$E239, IF($C$5=Dates1!$B$4, DataPack!$J239, IF($C$5=Dates1!$B$5, DataPack!$O239, IF($C$5=Dates1!$B$6, DataPack!$T239))))</f>
        <v>0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9">
        <f t="shared" si="0"/>
        <v>17</v>
      </c>
      <c r="J28" s="46">
        <f>IF($C$5=Dates1!$B$3, DataPack!$B240, IF($C$5=Dates1!$B$4, DataPack!$G240, IF($C$5=Dates1!$B$5, DataPack!$L240, IF($C$5=Dates1!$B$6, DataPack!$Q240))))</f>
        <v>1</v>
      </c>
      <c r="K28" s="47"/>
      <c r="L28" s="46">
        <f>IF($C$5=Dates1!$B$3, DataPack!$C240, IF($C$5=Dates1!$B$4, DataPack!$H240, IF($C$5=Dates1!$B$5, DataPack!$M240, IF($C$5=Dates1!$B$6, DataPack!$R240))))</f>
        <v>11</v>
      </c>
      <c r="M28" s="47"/>
      <c r="N28" s="46">
        <f>IF($C$5=Dates1!$B$3, DataPack!$D240, IF($C$5=Dates1!$B$4, DataPack!$I240, IF($C$5=Dates1!$B$5, DataPack!$N240, IF($C$5=Dates1!$B$6, DataPack!$S240))))</f>
        <v>5</v>
      </c>
      <c r="O28" s="47"/>
      <c r="P28" s="46">
        <f>IF($C$5=Dates1!$B$3, DataPack!$E240, IF($C$5=Dates1!$B$4, DataPack!$J240, IF($C$5=Dates1!$B$5, DataPack!$O240, IF($C$5=Dates1!$B$6, DataPack!$T240))))</f>
        <v>0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9">
        <f t="shared" si="0"/>
        <v>17</v>
      </c>
      <c r="J29" s="46">
        <f>IF($C$5=Dates1!$B$3, DataPack!$B241, IF($C$5=Dates1!$B$4, DataPack!$G241, IF($C$5=Dates1!$B$5, DataPack!$L241, IF($C$5=Dates1!$B$6, DataPack!$Q241))))</f>
        <v>0</v>
      </c>
      <c r="K29" s="47"/>
      <c r="L29" s="46">
        <f>IF($C$5=Dates1!$B$3, DataPack!$C241, IF($C$5=Dates1!$B$4, DataPack!$H241, IF($C$5=Dates1!$B$5, DataPack!$M241, IF($C$5=Dates1!$B$6, DataPack!$R241))))</f>
        <v>13</v>
      </c>
      <c r="M29" s="47"/>
      <c r="N29" s="46">
        <f>IF($C$5=Dates1!$B$3, DataPack!$D241, IF($C$5=Dates1!$B$4, DataPack!$I241, IF($C$5=Dates1!$B$5, DataPack!$N241, IF($C$5=Dates1!$B$6, DataPack!$S241))))</f>
        <v>3</v>
      </c>
      <c r="O29" s="47"/>
      <c r="P29" s="46">
        <f>IF($C$5=Dates1!$B$3, DataPack!$E241, IF($C$5=Dates1!$B$4, DataPack!$J241, IF($C$5=Dates1!$B$5, DataPack!$O241, IF($C$5=Dates1!$B$6, DataPack!$T241))))</f>
        <v>1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17</v>
      </c>
      <c r="J30" s="50">
        <f>IF($C$5=Dates1!$B$3, DataPack!$B242, IF($C$5=Dates1!$B$4, DataPack!$G242, IF($C$5=Dates1!$B$5, DataPack!$L242, IF($C$5=Dates1!$B$6, DataPack!$Q242))))</f>
        <v>1</v>
      </c>
      <c r="K30" s="51"/>
      <c r="L30" s="50">
        <f>IF($C$5=Dates1!$B$3, DataPack!$C242, IF($C$5=Dates1!$B$4, DataPack!$H242, IF($C$5=Dates1!$B$5, DataPack!$M242, IF($C$5=Dates1!$B$6, DataPack!$R242))))</f>
        <v>13</v>
      </c>
      <c r="M30" s="51"/>
      <c r="N30" s="46">
        <f>IF($C$5=Dates1!$B$3, DataPack!$D242, IF($C$5=Dates1!$B$4, DataPack!$I242, IF($C$5=Dates1!$B$5, DataPack!$N242, IF($C$5=Dates1!$B$6, DataPack!$S242))))</f>
        <v>3</v>
      </c>
      <c r="O30" s="51"/>
      <c r="P30" s="46">
        <f>IF($C$5=Dates1!$B$3, DataPack!$E242, IF($C$5=Dates1!$B$4, DataPack!$J242, IF($C$5=Dates1!$B$5, DataPack!$O242, IF($C$5=Dates1!$B$6, DataPack!$T242))))</f>
        <v>0</v>
      </c>
      <c r="Q30" s="51"/>
    </row>
    <row r="31" spans="2:17" ht="15" customHeight="1">
      <c r="M31" s="199" t="s">
        <v>93</v>
      </c>
      <c r="N31" s="186"/>
      <c r="O31" s="186"/>
      <c r="P31" s="186"/>
      <c r="Q31" s="186"/>
    </row>
    <row r="32" spans="2:17">
      <c r="B32" s="36" t="s">
        <v>211</v>
      </c>
    </row>
    <row r="33" spans="2:2">
      <c r="B33" s="36"/>
    </row>
    <row r="35" spans="2:2">
      <c r="B35" s="36"/>
    </row>
    <row r="36" spans="2:2">
      <c r="B36" s="70"/>
    </row>
  </sheetData>
  <sheetProtection sheet="1"/>
  <mergeCells count="30">
    <mergeCell ref="B12:G12"/>
    <mergeCell ref="B13:G13"/>
    <mergeCell ref="B14:G14"/>
    <mergeCell ref="C5:G5"/>
    <mergeCell ref="B9:G9"/>
    <mergeCell ref="B10:G10"/>
    <mergeCell ref="B11:G11"/>
    <mergeCell ref="B8:G8"/>
    <mergeCell ref="B15:G15"/>
    <mergeCell ref="B16:G16"/>
    <mergeCell ref="B24:G24"/>
    <mergeCell ref="B23:G23"/>
    <mergeCell ref="B22:G22"/>
    <mergeCell ref="B21:G21"/>
    <mergeCell ref="B20:G20"/>
    <mergeCell ref="B19:G19"/>
    <mergeCell ref="B18:G18"/>
    <mergeCell ref="B17:G17"/>
    <mergeCell ref="B26:G26"/>
    <mergeCell ref="B25:G25"/>
    <mergeCell ref="B30:G30"/>
    <mergeCell ref="B29:G29"/>
    <mergeCell ref="B28:G28"/>
    <mergeCell ref="B27:G27"/>
    <mergeCell ref="I5:I6"/>
    <mergeCell ref="M31:Q31"/>
    <mergeCell ref="J5:K5"/>
    <mergeCell ref="L5:M5"/>
    <mergeCell ref="N5:O5"/>
    <mergeCell ref="P5:Q5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1" customWidth="1"/>
    <col min="2" max="2" width="16" style="21" customWidth="1"/>
    <col min="3" max="3" width="1.5703125" style="29" customWidth="1"/>
    <col min="4" max="4" width="10" style="21" customWidth="1"/>
    <col min="5" max="5" width="10.28515625" style="21" customWidth="1"/>
    <col min="6" max="6" width="12" style="21" customWidth="1"/>
    <col min="7" max="7" width="13.5703125" style="21" customWidth="1"/>
    <col min="8" max="8" width="1.5703125" style="29" customWidth="1"/>
    <col min="9" max="9" width="11.5703125" style="21" customWidth="1"/>
    <col min="10" max="15" width="7.5703125" style="21" customWidth="1"/>
    <col min="16" max="16" width="7.5703125" style="53" customWidth="1"/>
    <col min="17" max="17" width="7.5703125" style="44" customWidth="1"/>
    <col min="18" max="16384" width="9.140625" style="21"/>
  </cols>
  <sheetData>
    <row r="2" spans="2:17" ht="14.25" customHeight="1">
      <c r="B2" s="104" t="str">
        <f>"Table 2i: Inspection outcomes of Next Step providers inspected " &amp; IF('Table 2i'!C5=Dates1!$B$3, "between " &amp; Dates1!$B$3, IF('Table 2i'!C5 = Dates1!B4, "in " &amp; Dates1!B4, IF('Table 2i'!C5=Dates1!B5, "in " &amp; Dates1!B5, IF('Table 2i'!C5=Dates1!B6, "in " &amp; Dates1!B6, IF('Table 2i'!C5=Dates1!B7, "in " &amp; Dates1!B7)))))</f>
        <v>Table 2i: Inspection outcomes of Next Step providers inspected between 1 October 2011 and 31 December 2011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2" t="s">
        <v>68</v>
      </c>
      <c r="C5" s="189" t="s">
        <v>179</v>
      </c>
      <c r="D5" s="190"/>
      <c r="E5" s="190"/>
      <c r="F5" s="190"/>
      <c r="G5" s="191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4"/>
      <c r="C6" s="34"/>
      <c r="D6" s="34"/>
      <c r="E6" s="34"/>
      <c r="F6" s="34"/>
      <c r="G6" s="34"/>
      <c r="H6" s="34"/>
      <c r="I6" s="193" t="s">
        <v>85</v>
      </c>
      <c r="J6" s="41" t="s">
        <v>85</v>
      </c>
      <c r="K6" s="41"/>
      <c r="L6" s="41" t="s">
        <v>85</v>
      </c>
      <c r="M6" s="41"/>
      <c r="N6" s="41" t="s">
        <v>85</v>
      </c>
      <c r="O6" s="41"/>
      <c r="P6" s="27" t="s">
        <v>85</v>
      </c>
      <c r="Q6" s="54"/>
    </row>
    <row r="7" spans="2:17" ht="4.5" customHeight="1">
      <c r="B7" s="29"/>
      <c r="D7" s="29"/>
      <c r="E7" s="29"/>
      <c r="F7" s="29"/>
      <c r="G7" s="29"/>
      <c r="I7" s="44"/>
      <c r="J7" s="43"/>
      <c r="K7" s="43"/>
      <c r="L7" s="43"/>
      <c r="M7" s="43"/>
      <c r="N7" s="43"/>
      <c r="O7" s="43"/>
      <c r="P7" s="29"/>
      <c r="Q7" s="53"/>
    </row>
    <row r="8" spans="2:17" ht="24" customHeight="1">
      <c r="B8" s="188" t="s">
        <v>2</v>
      </c>
      <c r="C8" s="188"/>
      <c r="D8" s="188"/>
      <c r="E8" s="188"/>
      <c r="F8" s="188"/>
      <c r="G8" s="188"/>
      <c r="H8" s="100"/>
      <c r="I8" s="145">
        <f t="shared" ref="I8:I30" si="0">J8+L8+N8+P8</f>
        <v>2</v>
      </c>
      <c r="J8" s="41">
        <f>IF($C$5=Dates1!$B$3, DataPack!$B246, IF($C$5=Dates1!$B$4, DataPack!$G246, IF($C$5=Dates1!$B$5, DataPack!$L246, IF($C$5=Dates1!$B$6, DataPack!$Q246))))</f>
        <v>0</v>
      </c>
      <c r="K8" s="143"/>
      <c r="L8" s="41">
        <f>IF($C$5=Dates1!$B$3, DataPack!$C246, IF($C$5=Dates1!$B$4, DataPack!$H246, IF($C$5=Dates1!$B$5, DataPack!$M246, IF($C$5=Dates1!$B$6, DataPack!$R246))))</f>
        <v>2</v>
      </c>
      <c r="M8" s="143"/>
      <c r="N8" s="41">
        <f>IF($C$5=Dates1!$B$3, DataPack!$D246, IF($C$5=Dates1!$B$4, DataPack!$I246, IF($C$5=Dates1!$B$5, DataPack!$N246, IF($C$5=Dates1!$B$6, DataPack!$S246))))</f>
        <v>0</v>
      </c>
      <c r="O8" s="143"/>
      <c r="P8" s="41">
        <f>IF($C$5=Dates1!$B$3, DataPack!$E246, IF($C$5=Dates1!$B$4, DataPack!$J246, IF($C$5=Dates1!$B$5, DataPack!$O246, IF($C$5=Dates1!$B$6, DataPack!$T246))))</f>
        <v>0</v>
      </c>
      <c r="Q8" s="143"/>
    </row>
    <row r="9" spans="2:17" s="49" customFormat="1" ht="24" customHeight="1">
      <c r="B9" s="188" t="s">
        <v>148</v>
      </c>
      <c r="C9" s="188"/>
      <c r="D9" s="188"/>
      <c r="E9" s="188"/>
      <c r="F9" s="188"/>
      <c r="G9" s="188"/>
      <c r="H9" s="48"/>
      <c r="I9" s="145">
        <f t="shared" si="0"/>
        <v>2</v>
      </c>
      <c r="J9" s="41">
        <f>IF($C$5=Dates1!$B$3, DataPack!$B247, IF($C$5=Dates1!$B$4, DataPack!$G247, IF($C$5=Dates1!$B$5, DataPack!$L247, IF($C$5=Dates1!$B$6, DataPack!$Q247))))</f>
        <v>0</v>
      </c>
      <c r="K9" s="143"/>
      <c r="L9" s="41">
        <f>IF($C$5=Dates1!$B$3, DataPack!$C247, IF($C$5=Dates1!$B$4, DataPack!$H247, IF($C$5=Dates1!$B$5, DataPack!$M247, IF($C$5=Dates1!$B$6, DataPack!$R247))))</f>
        <v>2</v>
      </c>
      <c r="M9" s="143"/>
      <c r="N9" s="41">
        <f>IF($C$5=Dates1!$B$3, DataPack!$D247, IF($C$5=Dates1!$B$4, DataPack!$I247, IF($C$5=Dates1!$B$5, DataPack!$N247, IF($C$5=Dates1!$B$6, DataPack!$S247))))</f>
        <v>0</v>
      </c>
      <c r="O9" s="143"/>
      <c r="P9" s="41">
        <f>IF($C$5=Dates1!$B$3, DataPack!$E247, IF($C$5=Dates1!$B$4, DataPack!$J247, IF($C$5=Dates1!$B$5, DataPack!$O247, IF($C$5=Dates1!$B$6, DataPack!$T247))))</f>
        <v>0</v>
      </c>
      <c r="Q9" s="143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45">
        <f t="shared" si="0"/>
        <v>2</v>
      </c>
      <c r="J10" s="41">
        <f>IF($C$5=Dates1!$B$3, DataPack!$B248, IF($C$5=Dates1!$B$4, DataPack!$G248, IF($C$5=Dates1!$B$5, DataPack!$L248, IF($C$5=Dates1!$B$6, DataPack!$Q248))))</f>
        <v>0</v>
      </c>
      <c r="K10" s="143"/>
      <c r="L10" s="41">
        <f>IF($C$5=Dates1!$B$3, DataPack!$C248, IF($C$5=Dates1!$B$4, DataPack!$H248, IF($C$5=Dates1!$B$5, DataPack!$M248, IF($C$5=Dates1!$B$6, DataPack!$R248))))</f>
        <v>2</v>
      </c>
      <c r="M10" s="143"/>
      <c r="N10" s="41">
        <f>IF($C$5=Dates1!$B$3, DataPack!$D248, IF($C$5=Dates1!$B$4, DataPack!$I248, IF($C$5=Dates1!$B$5, DataPack!$N248, IF($C$5=Dates1!$B$6, DataPack!$S248))))</f>
        <v>0</v>
      </c>
      <c r="O10" s="143"/>
      <c r="P10" s="41">
        <f>IF($C$5=Dates1!$B$3, DataPack!$E248, IF($C$5=Dates1!$B$4, DataPack!$J248, IF($C$5=Dates1!$B$5, DataPack!$O248, IF($C$5=Dates1!$B$6, DataPack!$T248))))</f>
        <v>0</v>
      </c>
      <c r="Q10" s="143"/>
    </row>
    <row r="11" spans="2:17" ht="24" customHeight="1">
      <c r="B11" s="194" t="s">
        <v>120</v>
      </c>
      <c r="C11" s="194"/>
      <c r="D11" s="194"/>
      <c r="E11" s="194"/>
      <c r="F11" s="194"/>
      <c r="G11" s="194"/>
      <c r="H11" s="48"/>
      <c r="I11" s="49">
        <f t="shared" si="0"/>
        <v>2</v>
      </c>
      <c r="J11" s="46">
        <f>IF($C$5=Dates1!$B$3, DataPack!$B249, IF($C$5=Dates1!$B$4, DataPack!$G249, IF($C$5=Dates1!$B$5, DataPack!$L249, IF($C$5=Dates1!$B$6, DataPack!$Q249))))</f>
        <v>0</v>
      </c>
      <c r="K11" s="47"/>
      <c r="L11" s="46">
        <f>IF($C$5=Dates1!$B$3, DataPack!$C249, IF($C$5=Dates1!$B$4, DataPack!$H249, IF($C$5=Dates1!$B$5, DataPack!$M249, IF($C$5=Dates1!$B$6, DataPack!$R249))))</f>
        <v>2</v>
      </c>
      <c r="M11" s="47"/>
      <c r="N11" s="46">
        <f>IF($C$5=Dates1!$B$3, DataPack!$D249, IF($C$5=Dates1!$B$4, DataPack!$I249, IF($C$5=Dates1!$B$5, DataPack!$N249, IF($C$5=Dates1!$B$6, DataPack!$S249))))</f>
        <v>0</v>
      </c>
      <c r="O11" s="47"/>
      <c r="P11" s="46">
        <f>IF($C$5=Dates1!$B$3, DataPack!$E249, IF($C$5=Dates1!$B$4, DataPack!$J249, IF($C$5=Dates1!$B$5, DataPack!$O249, IF($C$5=Dates1!$B$6, DataPack!$T249))))</f>
        <v>0</v>
      </c>
      <c r="Q11" s="47"/>
    </row>
    <row r="12" spans="2:17" ht="24" customHeight="1">
      <c r="B12" s="194" t="s">
        <v>121</v>
      </c>
      <c r="C12" s="194"/>
      <c r="D12" s="194"/>
      <c r="E12" s="194"/>
      <c r="F12" s="194"/>
      <c r="G12" s="194"/>
      <c r="H12" s="48"/>
      <c r="I12" s="49">
        <f t="shared" si="0"/>
        <v>2</v>
      </c>
      <c r="J12" s="46">
        <f>IF($C$5=Dates1!$B$3, DataPack!$B250, IF($C$5=Dates1!$B$4, DataPack!$G250, IF($C$5=Dates1!$B$5, DataPack!$L250, IF($C$5=Dates1!$B$6, DataPack!$Q250))))</f>
        <v>0</v>
      </c>
      <c r="K12" s="47"/>
      <c r="L12" s="46">
        <f>IF($C$5=Dates1!$B$3, DataPack!$C250, IF($C$5=Dates1!$B$4, DataPack!$H250, IF($C$5=Dates1!$B$5, DataPack!$M250, IF($C$5=Dates1!$B$6, DataPack!$R250))))</f>
        <v>2</v>
      </c>
      <c r="M12" s="47"/>
      <c r="N12" s="46">
        <f>IF($C$5=Dates1!$B$3, DataPack!$D250, IF($C$5=Dates1!$B$4, DataPack!$I250, IF($C$5=Dates1!$B$5, DataPack!$N250, IF($C$5=Dates1!$B$6, DataPack!$S250))))</f>
        <v>0</v>
      </c>
      <c r="O12" s="47"/>
      <c r="P12" s="46">
        <f>IF($C$5=Dates1!$B$3, DataPack!$E250, IF($C$5=Dates1!$B$4, DataPack!$J250, IF($C$5=Dates1!$B$5, DataPack!$O250, IF($C$5=Dates1!$B$6, DataPack!$T250))))</f>
        <v>0</v>
      </c>
      <c r="Q12" s="47"/>
    </row>
    <row r="13" spans="2:17" ht="24" customHeight="1">
      <c r="B13" s="194" t="s">
        <v>122</v>
      </c>
      <c r="C13" s="194"/>
      <c r="D13" s="194"/>
      <c r="E13" s="194"/>
      <c r="F13" s="194"/>
      <c r="G13" s="194"/>
      <c r="H13" s="48"/>
      <c r="I13" s="49">
        <f t="shared" si="0"/>
        <v>2</v>
      </c>
      <c r="J13" s="46">
        <f>IF($C$5=Dates1!$B$3, DataPack!$B251, IF($C$5=Dates1!$B$4, DataPack!$G251, IF($C$5=Dates1!$B$5, DataPack!$L251, IF($C$5=Dates1!$B$6, DataPack!$Q251))))</f>
        <v>0</v>
      </c>
      <c r="K13" s="47"/>
      <c r="L13" s="46">
        <f>IF($C$5=Dates1!$B$3, DataPack!$C251, IF($C$5=Dates1!$B$4, DataPack!$H251, IF($C$5=Dates1!$B$5, DataPack!$M251, IF($C$5=Dates1!$B$6, DataPack!$R251))))</f>
        <v>2</v>
      </c>
      <c r="M13" s="47"/>
      <c r="N13" s="46">
        <f>IF($C$5=Dates1!$B$3, DataPack!$D251, IF($C$5=Dates1!$B$4, DataPack!$I251, IF($C$5=Dates1!$B$5, DataPack!$N251, IF($C$5=Dates1!$B$6, DataPack!$S251))))</f>
        <v>0</v>
      </c>
      <c r="O13" s="47"/>
      <c r="P13" s="46">
        <f>IF($C$5=Dates1!$B$3, DataPack!$E251, IF($C$5=Dates1!$B$4, DataPack!$J251, IF($C$5=Dates1!$B$5, DataPack!$O251, IF($C$5=Dates1!$B$6, DataPack!$T251))))</f>
        <v>0</v>
      </c>
      <c r="Q13" s="47"/>
    </row>
    <row r="14" spans="2:17" ht="24" customHeight="1">
      <c r="B14" s="195" t="s">
        <v>123</v>
      </c>
      <c r="C14" s="195"/>
      <c r="D14" s="195"/>
      <c r="E14" s="195"/>
      <c r="F14" s="195"/>
      <c r="G14" s="195"/>
      <c r="H14" s="48"/>
      <c r="I14" s="49">
        <f t="shared" si="0"/>
        <v>2</v>
      </c>
      <c r="J14" s="46">
        <f>IF($C$5=Dates1!$B$3, DataPack!$B252, IF($C$5=Dates1!$B$4, DataPack!$G252, IF($C$5=Dates1!$B$5, DataPack!$L252, IF($C$5=Dates1!$B$6, DataPack!$Q252))))</f>
        <v>0</v>
      </c>
      <c r="K14" s="47"/>
      <c r="L14" s="46">
        <f>IF($C$5=Dates1!$B$3, DataPack!$C252, IF($C$5=Dates1!$B$4, DataPack!$H252, IF($C$5=Dates1!$B$5, DataPack!$M252, IF($C$5=Dates1!$B$6, DataPack!$R252))))</f>
        <v>2</v>
      </c>
      <c r="M14" s="47"/>
      <c r="N14" s="46">
        <f>IF($C$5=Dates1!$B$3, DataPack!$D252, IF($C$5=Dates1!$B$4, DataPack!$I252, IF($C$5=Dates1!$B$5, DataPack!$N252, IF($C$5=Dates1!$B$6, DataPack!$S252))))</f>
        <v>0</v>
      </c>
      <c r="O14" s="47"/>
      <c r="P14" s="46">
        <f>IF($C$5=Dates1!$B$3, DataPack!$E252, IF($C$5=Dates1!$B$4, DataPack!$J252, IF($C$5=Dates1!$B$5, DataPack!$O252, IF($C$5=Dates1!$B$6, DataPack!$T252))))</f>
        <v>0</v>
      </c>
      <c r="Q14" s="47"/>
    </row>
    <row r="15" spans="2:17" ht="24" customHeight="1">
      <c r="B15" s="195" t="s">
        <v>124</v>
      </c>
      <c r="C15" s="195"/>
      <c r="D15" s="195"/>
      <c r="E15" s="195"/>
      <c r="F15" s="195"/>
      <c r="G15" s="195"/>
      <c r="H15" s="48"/>
      <c r="I15" s="49">
        <f t="shared" si="0"/>
        <v>2</v>
      </c>
      <c r="J15" s="46">
        <f>IF($C$5=Dates1!$B$3, DataPack!$B253, IF($C$5=Dates1!$B$4, DataPack!$G253, IF($C$5=Dates1!$B$5, DataPack!$L253, IF($C$5=Dates1!$B$6, DataPack!$Q253))))</f>
        <v>0</v>
      </c>
      <c r="K15" s="47"/>
      <c r="L15" s="46">
        <f>IF($C$5=Dates1!$B$3, DataPack!$C253, IF($C$5=Dates1!$B$4, DataPack!$H253, IF($C$5=Dates1!$B$5, DataPack!$M253, IF($C$5=Dates1!$B$6, DataPack!$R253))))</f>
        <v>2</v>
      </c>
      <c r="M15" s="47"/>
      <c r="N15" s="46">
        <f>IF($C$5=Dates1!$B$3, DataPack!$D253, IF($C$5=Dates1!$B$4, DataPack!$I253, IF($C$5=Dates1!$B$5, DataPack!$N253, IF($C$5=Dates1!$B$6, DataPack!$S253))))</f>
        <v>0</v>
      </c>
      <c r="O15" s="47"/>
      <c r="P15" s="46">
        <f>IF($C$5=Dates1!$B$3, DataPack!$E253, IF($C$5=Dates1!$B$4, DataPack!$J253, IF($C$5=Dates1!$B$5, DataPack!$O253, IF($C$5=Dates1!$B$6, DataPack!$T253))))</f>
        <v>0</v>
      </c>
      <c r="Q15" s="47"/>
    </row>
    <row r="16" spans="2:17" ht="24" customHeight="1">
      <c r="B16" s="196" t="s">
        <v>212</v>
      </c>
      <c r="C16" s="196"/>
      <c r="D16" s="196"/>
      <c r="E16" s="196"/>
      <c r="F16" s="196"/>
      <c r="G16" s="196"/>
      <c r="H16" s="48"/>
      <c r="I16" s="49">
        <f t="shared" si="0"/>
        <v>0</v>
      </c>
      <c r="J16" s="46">
        <f>IF($C$5=Dates1!$B$3, DataPack!$B254, IF($C$5=Dates1!$B$4, DataPack!$G254, IF($C$5=Dates1!$B$5, DataPack!$L254, IF($C$5=Dates1!$B$6, DataPack!$Q254))))</f>
        <v>0</v>
      </c>
      <c r="K16" s="47"/>
      <c r="L16" s="46">
        <f>IF($C$5=Dates1!$B$3, DataPack!$C254, IF($C$5=Dates1!$B$4, DataPack!$H254, IF($C$5=Dates1!$B$5, DataPack!$M254, IF($C$5=Dates1!$B$6, DataPack!$R254))))</f>
        <v>0</v>
      </c>
      <c r="M16" s="47"/>
      <c r="N16" s="46">
        <f>IF($C$5=Dates1!$B$3, DataPack!$D254, IF($C$5=Dates1!$B$4, DataPack!$I254, IF($C$5=Dates1!$B$5, DataPack!$N254, IF($C$5=Dates1!$B$6, DataPack!$S254))))</f>
        <v>0</v>
      </c>
      <c r="O16" s="47"/>
      <c r="P16" s="46">
        <f>IF($C$5=Dates1!$B$3, DataPack!$E254, IF($C$5=Dates1!$B$4, DataPack!$J254, IF($C$5=Dates1!$B$5, DataPack!$O254, IF($C$5=Dates1!$B$6, DataPack!$T254))))</f>
        <v>0</v>
      </c>
      <c r="Q16" s="47"/>
    </row>
    <row r="17" spans="2:17" ht="24" customHeight="1">
      <c r="B17" s="196" t="s">
        <v>213</v>
      </c>
      <c r="C17" s="196"/>
      <c r="D17" s="196"/>
      <c r="E17" s="196"/>
      <c r="F17" s="196"/>
      <c r="G17" s="196"/>
      <c r="H17" s="48"/>
      <c r="I17" s="49">
        <f t="shared" si="0"/>
        <v>1</v>
      </c>
      <c r="J17" s="46">
        <f>IF($C$5=Dates1!$B$3, DataPack!$B255, IF($C$5=Dates1!$B$4, DataPack!$G255, IF($C$5=Dates1!$B$5, DataPack!$L255, IF($C$5=Dates1!$B$6, DataPack!$Q255))))</f>
        <v>0</v>
      </c>
      <c r="K17" s="47"/>
      <c r="L17" s="46">
        <f>IF($C$5=Dates1!$B$3, DataPack!$C255, IF($C$5=Dates1!$B$4, DataPack!$H255, IF($C$5=Dates1!$B$5, DataPack!$M255, IF($C$5=Dates1!$B$6, DataPack!$R255))))</f>
        <v>1</v>
      </c>
      <c r="M17" s="47"/>
      <c r="N17" s="46">
        <f>IF($C$5=Dates1!$B$3, DataPack!$D255, IF($C$5=Dates1!$B$4, DataPack!$I255, IF($C$5=Dates1!$B$5, DataPack!$N255, IF($C$5=Dates1!$B$6, DataPack!$S255))))</f>
        <v>0</v>
      </c>
      <c r="O17" s="47"/>
      <c r="P17" s="46">
        <f>IF($C$5=Dates1!$B$3, DataPack!$E255, IF($C$5=Dates1!$B$4, DataPack!$J255, IF($C$5=Dates1!$B$5, DataPack!$O255, IF($C$5=Dates1!$B$6, DataPack!$T255))))</f>
        <v>0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8"/>
      <c r="I18" s="145">
        <f t="shared" si="0"/>
        <v>2</v>
      </c>
      <c r="J18" s="41">
        <f>IF($C$5=Dates1!$B$3, DataPack!$B256, IF($C$5=Dates1!$B$4, DataPack!$G256, IF($C$5=Dates1!$B$5, DataPack!$L256, IF($C$5=Dates1!$B$6, DataPack!$Q256))))</f>
        <v>0</v>
      </c>
      <c r="K18" s="143"/>
      <c r="L18" s="41">
        <f>IF($C$5=Dates1!$B$3, DataPack!$C256, IF($C$5=Dates1!$B$4, DataPack!$H256, IF($C$5=Dates1!$B$5, DataPack!$M256, IF($C$5=Dates1!$B$6, DataPack!$R256))))</f>
        <v>2</v>
      </c>
      <c r="M18" s="143"/>
      <c r="N18" s="41">
        <f>IF($C$5=Dates1!$B$3, DataPack!$D256, IF($C$5=Dates1!$B$4, DataPack!$I256, IF($C$5=Dates1!$B$5, DataPack!$N256, IF($C$5=Dates1!$B$6, DataPack!$S256))))</f>
        <v>0</v>
      </c>
      <c r="O18" s="143"/>
      <c r="P18" s="41">
        <f>IF($C$5=Dates1!$B$3, DataPack!$E256, IF($C$5=Dates1!$B$4, DataPack!$J256, IF($C$5=Dates1!$B$5, DataPack!$O256, IF($C$5=Dates1!$B$6, DataPack!$T256))))</f>
        <v>0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9">
        <f t="shared" si="0"/>
        <v>2</v>
      </c>
      <c r="J19" s="46">
        <f>IF($C$5=Dates1!$B$3, DataPack!$B257, IF($C$5=Dates1!$B$4, DataPack!$G257, IF($C$5=Dates1!$B$5, DataPack!$L257, IF($C$5=Dates1!$B$6, DataPack!$Q257))))</f>
        <v>0</v>
      </c>
      <c r="K19" s="47"/>
      <c r="L19" s="46">
        <f>IF($C$5=Dates1!$B$3, DataPack!$C257, IF($C$5=Dates1!$B$4, DataPack!$H257, IF($C$5=Dates1!$B$5, DataPack!$M257, IF($C$5=Dates1!$B$6, DataPack!$R257))))</f>
        <v>2</v>
      </c>
      <c r="M19" s="47"/>
      <c r="N19" s="46">
        <f>IF($C$5=Dates1!$B$3, DataPack!$D257, IF($C$5=Dates1!$B$4, DataPack!$I257, IF($C$5=Dates1!$B$5, DataPack!$N257, IF($C$5=Dates1!$B$6, DataPack!$S257))))</f>
        <v>0</v>
      </c>
      <c r="O19" s="47"/>
      <c r="P19" s="46">
        <f>IF($C$5=Dates1!$B$3, DataPack!$E257, IF($C$5=Dates1!$B$4, DataPack!$J257, IF($C$5=Dates1!$B$5, DataPack!$O257, IF($C$5=Dates1!$B$6, DataPack!$T257))))</f>
        <v>0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9">
        <f t="shared" si="0"/>
        <v>2</v>
      </c>
      <c r="J20" s="46">
        <f>IF($C$5=Dates1!$B$3, DataPack!$B258, IF($C$5=Dates1!$B$4, DataPack!$G258, IF($C$5=Dates1!$B$5, DataPack!$L258, IF($C$5=Dates1!$B$6, DataPack!$Q258))))</f>
        <v>0</v>
      </c>
      <c r="K20" s="47"/>
      <c r="L20" s="46">
        <f>IF($C$5=Dates1!$B$3, DataPack!$C258, IF($C$5=Dates1!$B$4, DataPack!$H258, IF($C$5=Dates1!$B$5, DataPack!$M258, IF($C$5=Dates1!$B$6, DataPack!$R258))))</f>
        <v>2</v>
      </c>
      <c r="M20" s="47"/>
      <c r="N20" s="46">
        <f>IF($C$5=Dates1!$B$3, DataPack!$D258, IF($C$5=Dates1!$B$4, DataPack!$I258, IF($C$5=Dates1!$B$5, DataPack!$N258, IF($C$5=Dates1!$B$6, DataPack!$S258))))</f>
        <v>0</v>
      </c>
      <c r="O20" s="47"/>
      <c r="P20" s="46">
        <f>IF($C$5=Dates1!$B$3, DataPack!$E258, IF($C$5=Dates1!$B$4, DataPack!$J258, IF($C$5=Dates1!$B$5, DataPack!$O258, IF($C$5=Dates1!$B$6, DataPack!$T258))))</f>
        <v>0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9">
        <f t="shared" si="0"/>
        <v>2</v>
      </c>
      <c r="J21" s="46">
        <f>IF($C$5=Dates1!$B$3, DataPack!$B259, IF($C$5=Dates1!$B$4, DataPack!$G259, IF($C$5=Dates1!$B$5, DataPack!$L259, IF($C$5=Dates1!$B$6, DataPack!$Q259))))</f>
        <v>0</v>
      </c>
      <c r="K21" s="47"/>
      <c r="L21" s="46">
        <f>IF($C$5=Dates1!$B$3, DataPack!$C259, IF($C$5=Dates1!$B$4, DataPack!$H259, IF($C$5=Dates1!$B$5, DataPack!$M259, IF($C$5=Dates1!$B$6, DataPack!$R259))))</f>
        <v>2</v>
      </c>
      <c r="M21" s="47"/>
      <c r="N21" s="46">
        <f>IF($C$5=Dates1!$B$3, DataPack!$D259, IF($C$5=Dates1!$B$4, DataPack!$I259, IF($C$5=Dates1!$B$5, DataPack!$N259, IF($C$5=Dates1!$B$6, DataPack!$S259))))</f>
        <v>0</v>
      </c>
      <c r="O21" s="47"/>
      <c r="P21" s="46">
        <f>IF($C$5=Dates1!$B$3, DataPack!$E259, IF($C$5=Dates1!$B$4, DataPack!$J259, IF($C$5=Dates1!$B$5, DataPack!$O259, IF($C$5=Dates1!$B$6, DataPack!$T259))))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9">
        <f t="shared" si="0"/>
        <v>2</v>
      </c>
      <c r="J22" s="46">
        <f>IF($C$5=Dates1!$B$3, DataPack!$B260, IF($C$5=Dates1!$B$4, DataPack!$G260, IF($C$5=Dates1!$B$5, DataPack!$L260, IF($C$5=Dates1!$B$6, DataPack!$Q260))))</f>
        <v>0</v>
      </c>
      <c r="K22" s="47"/>
      <c r="L22" s="46">
        <f>IF($C$5=Dates1!$B$3, DataPack!$C260, IF($C$5=Dates1!$B$4, DataPack!$H260, IF($C$5=Dates1!$B$5, DataPack!$M260, IF($C$5=Dates1!$B$6, DataPack!$R260))))</f>
        <v>2</v>
      </c>
      <c r="M22" s="47"/>
      <c r="N22" s="46">
        <f>IF($C$5=Dates1!$B$3, DataPack!$D260, IF($C$5=Dates1!$B$4, DataPack!$I260, IF($C$5=Dates1!$B$5, DataPack!$N260, IF($C$5=Dates1!$B$6, DataPack!$S260))))</f>
        <v>0</v>
      </c>
      <c r="O22" s="47"/>
      <c r="P22" s="46">
        <f>IF($C$5=Dates1!$B$3, DataPack!$E260, IF($C$5=Dates1!$B$4, DataPack!$J260, IF($C$5=Dates1!$B$5, DataPack!$O260, IF($C$5=Dates1!$B$6, DataPack!$T260))))</f>
        <v>0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8"/>
      <c r="I23" s="145">
        <f t="shared" si="0"/>
        <v>2</v>
      </c>
      <c r="J23" s="41">
        <f>IF($C$5=Dates1!$B$3, DataPack!$B261, IF($C$5=Dates1!$B$4, DataPack!$G261, IF($C$5=Dates1!$B$5, DataPack!$L261, IF($C$5=Dates1!$B$6, DataPack!$Q261))))</f>
        <v>0</v>
      </c>
      <c r="K23" s="143"/>
      <c r="L23" s="41">
        <f>IF($C$5=Dates1!$B$3, DataPack!$C261, IF($C$5=Dates1!$B$4, DataPack!$H261, IF($C$5=Dates1!$B$5, DataPack!$M261, IF($C$5=Dates1!$B$6, DataPack!$R261))))</f>
        <v>2</v>
      </c>
      <c r="M23" s="143"/>
      <c r="N23" s="41">
        <f>IF($C$5=Dates1!$B$3, DataPack!$D261, IF($C$5=Dates1!$B$4, DataPack!$I261, IF($C$5=Dates1!$B$5, DataPack!$N261, IF($C$5=Dates1!$B$6, DataPack!$S261))))</f>
        <v>0</v>
      </c>
      <c r="O23" s="143"/>
      <c r="P23" s="41">
        <f>IF($C$5=Dates1!$B$3, DataPack!$E261, IF($C$5=Dates1!$B$4, DataPack!$J261, IF($C$5=Dates1!$B$5, DataPack!$O261, IF($C$5=Dates1!$B$6, DataPack!$T261))))</f>
        <v>0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9">
        <f t="shared" si="0"/>
        <v>2</v>
      </c>
      <c r="J24" s="46">
        <f>IF($C$5=Dates1!$B$3, DataPack!$B262, IF($C$5=Dates1!$B$4, DataPack!$G262, IF($C$5=Dates1!$B$5, DataPack!$L262, IF($C$5=Dates1!$B$6, DataPack!$Q262))))</f>
        <v>0</v>
      </c>
      <c r="K24" s="47"/>
      <c r="L24" s="46">
        <f>IF($C$5=Dates1!$B$3, DataPack!$C262, IF($C$5=Dates1!$B$4, DataPack!$H262, IF($C$5=Dates1!$B$5, DataPack!$M262, IF($C$5=Dates1!$B$6, DataPack!$R262))))</f>
        <v>2</v>
      </c>
      <c r="M24" s="47"/>
      <c r="N24" s="46">
        <f>IF($C$5=Dates1!$B$3, DataPack!$D262, IF($C$5=Dates1!$B$4, DataPack!$I262, IF($C$5=Dates1!$B$5, DataPack!$N262, IF($C$5=Dates1!$B$6, DataPack!$S262))))</f>
        <v>0</v>
      </c>
      <c r="O24" s="47"/>
      <c r="P24" s="46">
        <f>IF($C$5=Dates1!$B$3, DataPack!$E262, IF($C$5=Dates1!$B$4, DataPack!$J262, IF($C$5=Dates1!$B$5, DataPack!$O262, IF($C$5=Dates1!$B$6, DataPack!$T262))))</f>
        <v>0</v>
      </c>
      <c r="Q24" s="47"/>
    </row>
    <row r="25" spans="2:17" ht="24" customHeight="1">
      <c r="B25" s="196" t="s">
        <v>214</v>
      </c>
      <c r="C25" s="196"/>
      <c r="D25" s="196"/>
      <c r="E25" s="196"/>
      <c r="F25" s="196"/>
      <c r="G25" s="196"/>
      <c r="H25" s="48"/>
      <c r="I25" s="49">
        <f t="shared" si="0"/>
        <v>1</v>
      </c>
      <c r="J25" s="46">
        <f>IF($C$5=Dates1!$B$3, DataPack!$B263, IF($C$5=Dates1!$B$4, DataPack!$G263, IF($C$5=Dates1!$B$5, DataPack!$L263, IF($C$5=Dates1!$B$6, DataPack!$Q263))))</f>
        <v>0</v>
      </c>
      <c r="K25" s="47"/>
      <c r="L25" s="46">
        <f>IF($C$5=Dates1!$B$3, DataPack!$C263, IF($C$5=Dates1!$B$4, DataPack!$H263, IF($C$5=Dates1!$B$5, DataPack!$M263, IF($C$5=Dates1!$B$6, DataPack!$R263))))</f>
        <v>1</v>
      </c>
      <c r="M25" s="47"/>
      <c r="N25" s="46">
        <f>IF($C$5=Dates1!$B$3, DataPack!$D263, IF($C$5=Dates1!$B$4, DataPack!$I263, IF($C$5=Dates1!$B$5, DataPack!$N263, IF($C$5=Dates1!$B$6, DataPack!$S263))))</f>
        <v>0</v>
      </c>
      <c r="O25" s="47"/>
      <c r="P25" s="46">
        <f>IF($C$5=Dates1!$B$3, DataPack!$E263, IF($C$5=Dates1!$B$4, DataPack!$J263, IF($C$5=Dates1!$B$5, DataPack!$O263, IF($C$5=Dates1!$B$6, DataPack!$T263))))</f>
        <v>0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9">
        <f t="shared" si="0"/>
        <v>2</v>
      </c>
      <c r="J26" s="46">
        <f>IF($C$5=Dates1!$B$3, DataPack!$B264, IF($C$5=Dates1!$B$4, DataPack!$G264, IF($C$5=Dates1!$B$5, DataPack!$L264, IF($C$5=Dates1!$B$6, DataPack!$Q264))))</f>
        <v>0</v>
      </c>
      <c r="K26" s="47"/>
      <c r="L26" s="46">
        <f>IF($C$5=Dates1!$B$3, DataPack!$C264, IF($C$5=Dates1!$B$4, DataPack!$H264, IF($C$5=Dates1!$B$5, DataPack!$M264, IF($C$5=Dates1!$B$6, DataPack!$R264))))</f>
        <v>2</v>
      </c>
      <c r="M26" s="47"/>
      <c r="N26" s="46">
        <f>IF($C$5=Dates1!$B$3, DataPack!$D264, IF($C$5=Dates1!$B$4, DataPack!$I264, IF($C$5=Dates1!$B$5, DataPack!$N264, IF($C$5=Dates1!$B$6, DataPack!$S264))))</f>
        <v>0</v>
      </c>
      <c r="O26" s="47"/>
      <c r="P26" s="46">
        <f>IF($C$5=Dates1!$B$3, DataPack!$E264, IF($C$5=Dates1!$B$4, DataPack!$J264, IF($C$5=Dates1!$B$5, DataPack!$O264, IF($C$5=Dates1!$B$6, DataPack!$T264))))</f>
        <v>0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9">
        <f t="shared" si="0"/>
        <v>2</v>
      </c>
      <c r="J27" s="46">
        <f>IF($C$5=Dates1!$B$3, DataPack!$B265, IF($C$5=Dates1!$B$4, DataPack!$G265, IF($C$5=Dates1!$B$5, DataPack!$L265, IF($C$5=Dates1!$B$6, DataPack!$Q265))))</f>
        <v>0</v>
      </c>
      <c r="K27" s="47"/>
      <c r="L27" s="46">
        <f>IF($C$5=Dates1!$B$3, DataPack!$C265, IF($C$5=Dates1!$B$4, DataPack!$H265, IF($C$5=Dates1!$B$5, DataPack!$M265, IF($C$5=Dates1!$B$6, DataPack!$R265))))</f>
        <v>2</v>
      </c>
      <c r="M27" s="47"/>
      <c r="N27" s="46">
        <f>IF($C$5=Dates1!$B$3, DataPack!$D265, IF($C$5=Dates1!$B$4, DataPack!$I265, IF($C$5=Dates1!$B$5, DataPack!$N265, IF($C$5=Dates1!$B$6, DataPack!$S265))))</f>
        <v>0</v>
      </c>
      <c r="O27" s="47"/>
      <c r="P27" s="46">
        <f>IF($C$5=Dates1!$B$3, DataPack!$E265, IF($C$5=Dates1!$B$4, DataPack!$J265, IF($C$5=Dates1!$B$5, DataPack!$O265, IF($C$5=Dates1!$B$6, DataPack!$T265))))</f>
        <v>0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9">
        <f t="shared" si="0"/>
        <v>2</v>
      </c>
      <c r="J28" s="46">
        <f>IF($C$5=Dates1!$B$3, DataPack!$B266, IF($C$5=Dates1!$B$4, DataPack!$G266, IF($C$5=Dates1!$B$5, DataPack!$L266, IF($C$5=Dates1!$B$6, DataPack!$Q266))))</f>
        <v>0</v>
      </c>
      <c r="K28" s="47"/>
      <c r="L28" s="46">
        <f>IF($C$5=Dates1!$B$3, DataPack!$C266, IF($C$5=Dates1!$B$4, DataPack!$H266, IF($C$5=Dates1!$B$5, DataPack!$M266, IF($C$5=Dates1!$B$6, DataPack!$R266))))</f>
        <v>2</v>
      </c>
      <c r="M28" s="47"/>
      <c r="N28" s="46">
        <f>IF($C$5=Dates1!$B$3, DataPack!$D266, IF($C$5=Dates1!$B$4, DataPack!$I266, IF($C$5=Dates1!$B$5, DataPack!$N266, IF($C$5=Dates1!$B$6, DataPack!$S266))))</f>
        <v>0</v>
      </c>
      <c r="O28" s="47"/>
      <c r="P28" s="46">
        <f>IF($C$5=Dates1!$B$3, DataPack!$E266, IF($C$5=Dates1!$B$4, DataPack!$J266, IF($C$5=Dates1!$B$5, DataPack!$O266, IF($C$5=Dates1!$B$6, DataPack!$T266))))</f>
        <v>0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9">
        <f t="shared" si="0"/>
        <v>2</v>
      </c>
      <c r="J29" s="46">
        <f>IF($C$5=Dates1!$B$3, DataPack!$B267, IF($C$5=Dates1!$B$4, DataPack!$G267, IF($C$5=Dates1!$B$5, DataPack!$L267, IF($C$5=Dates1!$B$6, DataPack!$Q267))))</f>
        <v>0</v>
      </c>
      <c r="K29" s="47"/>
      <c r="L29" s="46">
        <f>IF($C$5=Dates1!$B$3, DataPack!$C267, IF($C$5=Dates1!$B$4, DataPack!$H267, IF($C$5=Dates1!$B$5, DataPack!$M267, IF($C$5=Dates1!$B$6, DataPack!$R267))))</f>
        <v>1</v>
      </c>
      <c r="M29" s="47"/>
      <c r="N29" s="46">
        <f>IF($C$5=Dates1!$B$3, DataPack!$D267, IF($C$5=Dates1!$B$4, DataPack!$I267, IF($C$5=Dates1!$B$5, DataPack!$N267, IF($C$5=Dates1!$B$6, DataPack!$S267))))</f>
        <v>1</v>
      </c>
      <c r="O29" s="47"/>
      <c r="P29" s="46">
        <f>IF($C$5=Dates1!$B$3, DataPack!$E267, IF($C$5=Dates1!$B$4, DataPack!$J267, IF($C$5=Dates1!$B$5, DataPack!$O267, IF($C$5=Dates1!$B$6, DataPack!$T267))))</f>
        <v>0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2</v>
      </c>
      <c r="J30" s="50">
        <f>IF($C$5=Dates1!$B$3, DataPack!$B268, IF($C$5=Dates1!$B$4, DataPack!$G268, IF($C$5=Dates1!$B$5, DataPack!$L268, IF($C$5=Dates1!$B$6, DataPack!$Q268))))</f>
        <v>0</v>
      </c>
      <c r="K30" s="51"/>
      <c r="L30" s="50">
        <f>IF($C$5=Dates1!$B$3, DataPack!$C268, IF($C$5=Dates1!$B$4, DataPack!$H268, IF($C$5=Dates1!$B$5, DataPack!$M268, IF($C$5=Dates1!$B$6, DataPack!$R268))))</f>
        <v>2</v>
      </c>
      <c r="M30" s="51"/>
      <c r="N30" s="46">
        <f>IF($C$5=Dates1!$B$3, DataPack!$D268, IF($C$5=Dates1!$B$4, DataPack!$I268, IF($C$5=Dates1!$B$5, DataPack!$N268, IF($C$5=Dates1!$B$6, DataPack!$S268))))</f>
        <v>0</v>
      </c>
      <c r="O30" s="51"/>
      <c r="P30" s="46">
        <f>IF($C$5=Dates1!$B$3, DataPack!$E268, IF($C$5=Dates1!$B$4, DataPack!$J268, IF($C$5=Dates1!$B$5, DataPack!$O268, IF($C$5=Dates1!$B$6, DataPack!$T268))))</f>
        <v>0</v>
      </c>
      <c r="Q30" s="51"/>
    </row>
    <row r="31" spans="2:17" ht="15" customHeight="1">
      <c r="M31" s="186" t="s">
        <v>93</v>
      </c>
      <c r="N31" s="186"/>
      <c r="O31" s="186"/>
      <c r="P31" s="186"/>
      <c r="Q31" s="186"/>
    </row>
    <row r="32" spans="2:17">
      <c r="B32" s="36" t="s">
        <v>211</v>
      </c>
    </row>
    <row r="34" spans="2:2">
      <c r="B34" s="36"/>
    </row>
    <row r="35" spans="2:2">
      <c r="B35" s="36"/>
    </row>
    <row r="36" spans="2:2">
      <c r="B36" s="70"/>
    </row>
  </sheetData>
  <sheetProtection sheet="1"/>
  <mergeCells count="30">
    <mergeCell ref="B26:G26"/>
    <mergeCell ref="B27:G27"/>
    <mergeCell ref="B28:G28"/>
    <mergeCell ref="B29:G29"/>
    <mergeCell ref="B30:G30"/>
    <mergeCell ref="M31:Q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C5:G5"/>
    <mergeCell ref="I5:I6"/>
    <mergeCell ref="J5:K5"/>
    <mergeCell ref="L5:M5"/>
    <mergeCell ref="N5:O5"/>
    <mergeCell ref="P5:Q5"/>
  </mergeCells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2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1" customWidth="1"/>
    <col min="2" max="2" width="16" style="21" customWidth="1"/>
    <col min="3" max="3" width="1.5703125" style="29" customWidth="1"/>
    <col min="4" max="4" width="10" style="21" customWidth="1"/>
    <col min="5" max="5" width="10.28515625" style="21" customWidth="1"/>
    <col min="6" max="6" width="12" style="21" customWidth="1"/>
    <col min="7" max="7" width="13.5703125" style="21" customWidth="1"/>
    <col min="8" max="8" width="1.5703125" style="29" customWidth="1"/>
    <col min="9" max="9" width="11.5703125" style="21" customWidth="1"/>
    <col min="10" max="15" width="7.5703125" style="21" customWidth="1"/>
    <col min="16" max="16" width="7.5703125" style="53" customWidth="1"/>
    <col min="17" max="17" width="7.5703125" style="44" customWidth="1"/>
    <col min="18" max="16384" width="9.140625" style="21"/>
  </cols>
  <sheetData>
    <row r="2" spans="2:17" ht="14.25" customHeight="1">
      <c r="B2" s="104" t="str">
        <f>"Table 2j: Inspection outcomes of prison and young offender institutions inspected " &amp; IF('Table 2j'!C5=Dates1!$B$3, "between " &amp; Dates1!$B$3, IF('Table 2j'!C5 = Dates1!B4, "in " &amp; Dates1!B4, IF('Table 2j'!C5=Dates1!B5, "in " &amp; Dates1!B5, IF('Table 2j'!C5=Dates1!B6, "in " &amp; Dates1!B6, IF('Table 2j'!C5=Dates1!B7, "in " &amp; Dates1!B7)))))  &amp; " (final)"&amp;CHAR(185)</f>
        <v>Table 2j: Inspection outcomes of prison and young offender institutions inspected between 1 October 2011 and 31 December 2011 (final)¹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2" t="s">
        <v>68</v>
      </c>
      <c r="C5" s="189" t="s">
        <v>179</v>
      </c>
      <c r="D5" s="190"/>
      <c r="E5" s="190"/>
      <c r="F5" s="190"/>
      <c r="G5" s="191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4"/>
      <c r="C6" s="34"/>
      <c r="D6" s="34"/>
      <c r="E6" s="34"/>
      <c r="F6" s="34"/>
      <c r="G6" s="34"/>
      <c r="H6" s="34"/>
      <c r="I6" s="193" t="s">
        <v>85</v>
      </c>
      <c r="J6" s="41" t="s">
        <v>85</v>
      </c>
      <c r="K6" s="41"/>
      <c r="L6" s="41" t="s">
        <v>85</v>
      </c>
      <c r="M6" s="41"/>
      <c r="N6" s="41" t="s">
        <v>85</v>
      </c>
      <c r="O6" s="41"/>
      <c r="P6" s="27" t="s">
        <v>85</v>
      </c>
      <c r="Q6" s="54"/>
    </row>
    <row r="7" spans="2:17" ht="4.5" customHeight="1">
      <c r="B7" s="29"/>
      <c r="D7" s="29"/>
      <c r="E7" s="29"/>
      <c r="F7" s="29"/>
      <c r="G7" s="29"/>
      <c r="I7" s="44"/>
      <c r="J7" s="43"/>
      <c r="K7" s="43"/>
      <c r="L7" s="43"/>
      <c r="M7" s="43"/>
      <c r="N7" s="43"/>
      <c r="O7" s="43"/>
      <c r="P7" s="29"/>
      <c r="Q7" s="53"/>
    </row>
    <row r="8" spans="2:17" ht="24" customHeight="1">
      <c r="B8" s="188" t="s">
        <v>2</v>
      </c>
      <c r="C8" s="188"/>
      <c r="D8" s="188"/>
      <c r="E8" s="188"/>
      <c r="F8" s="188"/>
      <c r="G8" s="188"/>
      <c r="H8" s="100"/>
      <c r="I8" s="145">
        <f t="shared" ref="I8:I30" si="0">J8+L8+N8+P8</f>
        <v>5</v>
      </c>
      <c r="J8" s="41">
        <f>IF($C$5=Dates1!$B$3, DataPack!$B272, IF($C$5=Dates1!$B$4, DataPack!$G272, IF($C$5=Dates1!$B$5, DataPack!$L272, IF($C$5=Dates1!$B$6, DataPack!$Q272))))</f>
        <v>0</v>
      </c>
      <c r="K8" s="143"/>
      <c r="L8" s="41">
        <f>IF($C$5=Dates1!$B$3, DataPack!$C272, IF($C$5=Dates1!$B$4, DataPack!$H272, IF($C$5=Dates1!$B$5, DataPack!$M272, IF($C$5=Dates1!$B$6, DataPack!$R272))))</f>
        <v>3</v>
      </c>
      <c r="M8" s="143"/>
      <c r="N8" s="41">
        <f>IF($C$5=Dates1!$B$3, DataPack!$D272, IF($C$5=Dates1!$B$4, DataPack!$I272, IF($C$5=Dates1!$B$5, DataPack!$N272, IF($C$5=Dates1!$B$6, DataPack!$S272))))</f>
        <v>1</v>
      </c>
      <c r="O8" s="143"/>
      <c r="P8" s="41">
        <f>IF($C$5=Dates1!$B$3, DataPack!$E272, IF($C$5=Dates1!$B$4, DataPack!$J272, IF($C$5=Dates1!$B$5, DataPack!$O272, IF($C$5=Dates1!$B$6, DataPack!$T272))))</f>
        <v>1</v>
      </c>
      <c r="Q8" s="143"/>
    </row>
    <row r="9" spans="2:17" s="49" customFormat="1" ht="24" customHeight="1">
      <c r="B9" s="188" t="s">
        <v>148</v>
      </c>
      <c r="C9" s="188"/>
      <c r="D9" s="188"/>
      <c r="E9" s="188"/>
      <c r="F9" s="188"/>
      <c r="G9" s="188"/>
      <c r="H9" s="48"/>
      <c r="I9" s="145">
        <f t="shared" si="0"/>
        <v>5</v>
      </c>
      <c r="J9" s="41">
        <f>IF($C$5=Dates1!$B$3, DataPack!$B273, IF($C$5=Dates1!$B$4, DataPack!$G273, IF($C$5=Dates1!$B$5, DataPack!$L273, IF($C$5=Dates1!$B$6, DataPack!$Q273))))</f>
        <v>0</v>
      </c>
      <c r="K9" s="143"/>
      <c r="L9" s="41">
        <f>IF($C$5=Dates1!$B$3, DataPack!$C273, IF($C$5=Dates1!$B$4, DataPack!$H273, IF($C$5=Dates1!$B$5, DataPack!$M273, IF($C$5=Dates1!$B$6, DataPack!$R273))))</f>
        <v>3</v>
      </c>
      <c r="M9" s="143"/>
      <c r="N9" s="41">
        <f>IF($C$5=Dates1!$B$3, DataPack!$D273, IF($C$5=Dates1!$B$4, DataPack!$I273, IF($C$5=Dates1!$B$5, DataPack!$N273, IF($C$5=Dates1!$B$6, DataPack!$S273))))</f>
        <v>1</v>
      </c>
      <c r="O9" s="143"/>
      <c r="P9" s="41">
        <f>IF($C$5=Dates1!$B$3, DataPack!$E273, IF($C$5=Dates1!$B$4, DataPack!$J273, IF($C$5=Dates1!$B$5, DataPack!$O273, IF($C$5=Dates1!$B$6, DataPack!$T273))))</f>
        <v>1</v>
      </c>
      <c r="Q9" s="143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45">
        <f t="shared" si="0"/>
        <v>5</v>
      </c>
      <c r="J10" s="41">
        <f>IF($C$5=Dates1!$B$3, DataPack!$B274, IF($C$5=Dates1!$B$4, DataPack!$G274, IF($C$5=Dates1!$B$5, DataPack!$L274, IF($C$5=Dates1!$B$6, DataPack!$Q274))))</f>
        <v>1</v>
      </c>
      <c r="K10" s="143"/>
      <c r="L10" s="41">
        <f>IF($C$5=Dates1!$B$3, DataPack!$C274, IF($C$5=Dates1!$B$4, DataPack!$H274, IF($C$5=Dates1!$B$5, DataPack!$M274, IF($C$5=Dates1!$B$6, DataPack!$R274))))</f>
        <v>2</v>
      </c>
      <c r="M10" s="143"/>
      <c r="N10" s="41">
        <f>IF($C$5=Dates1!$B$3, DataPack!$D274, IF($C$5=Dates1!$B$4, DataPack!$I274, IF($C$5=Dates1!$B$5, DataPack!$N274, IF($C$5=Dates1!$B$6, DataPack!$S274))))</f>
        <v>2</v>
      </c>
      <c r="O10" s="143"/>
      <c r="P10" s="41">
        <f>IF($C$5=Dates1!$B$3, DataPack!$E274, IF($C$5=Dates1!$B$4, DataPack!$J274, IF($C$5=Dates1!$B$5, DataPack!$O274, IF($C$5=Dates1!$B$6, DataPack!$T274))))</f>
        <v>0</v>
      </c>
      <c r="Q10" s="143"/>
    </row>
    <row r="11" spans="2:17" ht="24" customHeight="1">
      <c r="B11" s="194" t="s">
        <v>120</v>
      </c>
      <c r="C11" s="194"/>
      <c r="D11" s="194"/>
      <c r="E11" s="194"/>
      <c r="F11" s="194"/>
      <c r="G11" s="194"/>
      <c r="H11" s="48"/>
      <c r="I11" s="49">
        <f t="shared" si="0"/>
        <v>5</v>
      </c>
      <c r="J11" s="46">
        <f>IF($C$5=Dates1!$B$3, DataPack!$B275, IF($C$5=Dates1!$B$4, DataPack!$G275, IF($C$5=Dates1!$B$5, DataPack!$L275, IF($C$5=Dates1!$B$6, DataPack!$Q275))))</f>
        <v>1</v>
      </c>
      <c r="K11" s="47"/>
      <c r="L11" s="46">
        <f>IF($C$5=Dates1!$B$3, DataPack!$C275, IF($C$5=Dates1!$B$4, DataPack!$H275, IF($C$5=Dates1!$B$5, DataPack!$M275, IF($C$5=Dates1!$B$6, DataPack!$R275))))</f>
        <v>2</v>
      </c>
      <c r="M11" s="47"/>
      <c r="N11" s="46">
        <f>IF($C$5=Dates1!$B$3, DataPack!$D275, IF($C$5=Dates1!$B$4, DataPack!$I275, IF($C$5=Dates1!$B$5, DataPack!$N275, IF($C$5=Dates1!$B$6, DataPack!$S275))))</f>
        <v>2</v>
      </c>
      <c r="O11" s="47"/>
      <c r="P11" s="46">
        <f>IF($C$5=Dates1!$B$3, DataPack!$E275, IF($C$5=Dates1!$B$4, DataPack!$J275, IF($C$5=Dates1!$B$5, DataPack!$O275, IF($C$5=Dates1!$B$6, DataPack!$T275))))</f>
        <v>0</v>
      </c>
      <c r="Q11" s="47"/>
    </row>
    <row r="12" spans="2:17" ht="24" customHeight="1">
      <c r="B12" s="194" t="s">
        <v>121</v>
      </c>
      <c r="C12" s="194"/>
      <c r="D12" s="194"/>
      <c r="E12" s="194"/>
      <c r="F12" s="194"/>
      <c r="G12" s="194"/>
      <c r="H12" s="48"/>
      <c r="I12" s="49">
        <f t="shared" si="0"/>
        <v>5</v>
      </c>
      <c r="J12" s="46">
        <f>IF($C$5=Dates1!$B$3, DataPack!$B276, IF($C$5=Dates1!$B$4, DataPack!$G276, IF($C$5=Dates1!$B$5, DataPack!$L276, IF($C$5=Dates1!$B$6, DataPack!$Q276))))</f>
        <v>1</v>
      </c>
      <c r="K12" s="47"/>
      <c r="L12" s="46">
        <f>IF($C$5=Dates1!$B$3, DataPack!$C276, IF($C$5=Dates1!$B$4, DataPack!$H276, IF($C$5=Dates1!$B$5, DataPack!$M276, IF($C$5=Dates1!$B$6, DataPack!$R276))))</f>
        <v>2</v>
      </c>
      <c r="M12" s="47"/>
      <c r="N12" s="46">
        <f>IF($C$5=Dates1!$B$3, DataPack!$D276, IF($C$5=Dates1!$B$4, DataPack!$I276, IF($C$5=Dates1!$B$5, DataPack!$N276, IF($C$5=Dates1!$B$6, DataPack!$S276))))</f>
        <v>2</v>
      </c>
      <c r="O12" s="47"/>
      <c r="P12" s="46">
        <f>IF($C$5=Dates1!$B$3, DataPack!$E276, IF($C$5=Dates1!$B$4, DataPack!$J276, IF($C$5=Dates1!$B$5, DataPack!$O276, IF($C$5=Dates1!$B$6, DataPack!$T276))))</f>
        <v>0</v>
      </c>
      <c r="Q12" s="47"/>
    </row>
    <row r="13" spans="2:17" ht="24" customHeight="1">
      <c r="B13" s="194" t="s">
        <v>122</v>
      </c>
      <c r="C13" s="194"/>
      <c r="D13" s="194"/>
      <c r="E13" s="194"/>
      <c r="F13" s="194"/>
      <c r="G13" s="194"/>
      <c r="H13" s="48"/>
      <c r="I13" s="49">
        <f t="shared" si="0"/>
        <v>5</v>
      </c>
      <c r="J13" s="46">
        <f>IF($C$5=Dates1!$B$3, DataPack!$B277, IF($C$5=Dates1!$B$4, DataPack!$G277, IF($C$5=Dates1!$B$5, DataPack!$L277, IF($C$5=Dates1!$B$6, DataPack!$Q277))))</f>
        <v>1</v>
      </c>
      <c r="K13" s="47"/>
      <c r="L13" s="46">
        <f>IF($C$5=Dates1!$B$3, DataPack!$C277, IF($C$5=Dates1!$B$4, DataPack!$H277, IF($C$5=Dates1!$B$5, DataPack!$M277, IF($C$5=Dates1!$B$6, DataPack!$R277))))</f>
        <v>2</v>
      </c>
      <c r="M13" s="47"/>
      <c r="N13" s="46">
        <f>IF($C$5=Dates1!$B$3, DataPack!$D277, IF($C$5=Dates1!$B$4, DataPack!$I277, IF($C$5=Dates1!$B$5, DataPack!$N277, IF($C$5=Dates1!$B$6, DataPack!$S277))))</f>
        <v>2</v>
      </c>
      <c r="O13" s="47"/>
      <c r="P13" s="46">
        <f>IF($C$5=Dates1!$B$3, DataPack!$E277, IF($C$5=Dates1!$B$4, DataPack!$J277, IF($C$5=Dates1!$B$5, DataPack!$O277, IF($C$5=Dates1!$B$6, DataPack!$T277))))</f>
        <v>0</v>
      </c>
      <c r="Q13" s="47"/>
    </row>
    <row r="14" spans="2:17" ht="24" customHeight="1">
      <c r="B14" s="195" t="s">
        <v>123</v>
      </c>
      <c r="C14" s="195"/>
      <c r="D14" s="195"/>
      <c r="E14" s="195"/>
      <c r="F14" s="195"/>
      <c r="G14" s="195"/>
      <c r="H14" s="48"/>
      <c r="I14" s="49">
        <f t="shared" si="0"/>
        <v>5</v>
      </c>
      <c r="J14" s="46">
        <f>IF($C$5=Dates1!$B$3, DataPack!$B278, IF($C$5=Dates1!$B$4, DataPack!$G278, IF($C$5=Dates1!$B$5, DataPack!$L278, IF($C$5=Dates1!$B$6, DataPack!$Q278))))</f>
        <v>1</v>
      </c>
      <c r="K14" s="47"/>
      <c r="L14" s="46">
        <f>IF($C$5=Dates1!$B$3, DataPack!$C278, IF($C$5=Dates1!$B$4, DataPack!$H278, IF($C$5=Dates1!$B$5, DataPack!$M278, IF($C$5=Dates1!$B$6, DataPack!$R278))))</f>
        <v>1</v>
      </c>
      <c r="M14" s="47"/>
      <c r="N14" s="46">
        <f>IF($C$5=Dates1!$B$3, DataPack!$D278, IF($C$5=Dates1!$B$4, DataPack!$I278, IF($C$5=Dates1!$B$5, DataPack!$N278, IF($C$5=Dates1!$B$6, DataPack!$S278))))</f>
        <v>3</v>
      </c>
      <c r="O14" s="47"/>
      <c r="P14" s="46">
        <f>IF($C$5=Dates1!$B$3, DataPack!$E278, IF($C$5=Dates1!$B$4, DataPack!$J278, IF($C$5=Dates1!$B$5, DataPack!$O278, IF($C$5=Dates1!$B$6, DataPack!$T278))))</f>
        <v>0</v>
      </c>
      <c r="Q14" s="47"/>
    </row>
    <row r="15" spans="2:17" ht="24" customHeight="1">
      <c r="B15" s="195" t="s">
        <v>124</v>
      </c>
      <c r="C15" s="195"/>
      <c r="D15" s="195"/>
      <c r="E15" s="195"/>
      <c r="F15" s="195"/>
      <c r="G15" s="195"/>
      <c r="H15" s="48"/>
      <c r="I15" s="49">
        <f t="shared" si="0"/>
        <v>5</v>
      </c>
      <c r="J15" s="46">
        <f>IF($C$5=Dates1!$B$3, DataPack!$B279, IF($C$5=Dates1!$B$4, DataPack!$G279, IF($C$5=Dates1!$B$5, DataPack!$L279, IF($C$5=Dates1!$B$6, DataPack!$Q279))))</f>
        <v>0</v>
      </c>
      <c r="K15" s="47"/>
      <c r="L15" s="46">
        <f>IF($C$5=Dates1!$B$3, DataPack!$C279, IF($C$5=Dates1!$B$4, DataPack!$H279, IF($C$5=Dates1!$B$5, DataPack!$M279, IF($C$5=Dates1!$B$6, DataPack!$R279))))</f>
        <v>3</v>
      </c>
      <c r="M15" s="47"/>
      <c r="N15" s="46">
        <f>IF($C$5=Dates1!$B$3, DataPack!$D279, IF($C$5=Dates1!$B$4, DataPack!$I279, IF($C$5=Dates1!$B$5, DataPack!$N279, IF($C$5=Dates1!$B$6, DataPack!$S279))))</f>
        <v>2</v>
      </c>
      <c r="O15" s="47"/>
      <c r="P15" s="46">
        <f>IF($C$5=Dates1!$B$3, DataPack!$E279, IF($C$5=Dates1!$B$4, DataPack!$J279, IF($C$5=Dates1!$B$5, DataPack!$O279, IF($C$5=Dates1!$B$6, DataPack!$T279))))</f>
        <v>0</v>
      </c>
      <c r="Q15" s="47"/>
    </row>
    <row r="16" spans="2:17" ht="24" customHeight="1">
      <c r="B16" s="196" t="s">
        <v>212</v>
      </c>
      <c r="C16" s="196"/>
      <c r="D16" s="196"/>
      <c r="E16" s="196"/>
      <c r="F16" s="196"/>
      <c r="G16" s="196"/>
      <c r="H16" s="48"/>
      <c r="I16" s="49">
        <f t="shared" si="0"/>
        <v>1</v>
      </c>
      <c r="J16" s="46">
        <f>IF($C$5=Dates1!$B$3, DataPack!$B280, IF($C$5=Dates1!$B$4, DataPack!$G280, IF($C$5=Dates1!$B$5, DataPack!$L280, IF($C$5=Dates1!$B$6, DataPack!$Q280))))</f>
        <v>0</v>
      </c>
      <c r="K16" s="47"/>
      <c r="L16" s="46">
        <f>IF($C$5=Dates1!$B$3, DataPack!$C280, IF($C$5=Dates1!$B$4, DataPack!$H280, IF($C$5=Dates1!$B$5, DataPack!$M280, IF($C$5=Dates1!$B$6, DataPack!$R280))))</f>
        <v>1</v>
      </c>
      <c r="M16" s="47"/>
      <c r="N16" s="46">
        <f>IF($C$5=Dates1!$B$3, DataPack!$D280, IF($C$5=Dates1!$B$4, DataPack!$I280, IF($C$5=Dates1!$B$5, DataPack!$N280, IF($C$5=Dates1!$B$6, DataPack!$S280))))</f>
        <v>0</v>
      </c>
      <c r="O16" s="47"/>
      <c r="P16" s="46">
        <f>IF($C$5=Dates1!$B$3, DataPack!$E280, IF($C$5=Dates1!$B$4, DataPack!$J280, IF($C$5=Dates1!$B$5, DataPack!$O280, IF($C$5=Dates1!$B$6, DataPack!$T280))))</f>
        <v>0</v>
      </c>
      <c r="Q16" s="47"/>
    </row>
    <row r="17" spans="2:17" ht="24" customHeight="1">
      <c r="B17" s="196" t="s">
        <v>213</v>
      </c>
      <c r="C17" s="196"/>
      <c r="D17" s="196"/>
      <c r="E17" s="196"/>
      <c r="F17" s="196"/>
      <c r="G17" s="196"/>
      <c r="H17" s="48"/>
      <c r="I17" s="49">
        <f t="shared" si="0"/>
        <v>2</v>
      </c>
      <c r="J17" s="46">
        <f>IF($C$5=Dates1!$B$3, DataPack!$B281, IF($C$5=Dates1!$B$4, DataPack!$G281, IF($C$5=Dates1!$B$5, DataPack!$L281, IF($C$5=Dates1!$B$6, DataPack!$Q281))))</f>
        <v>1</v>
      </c>
      <c r="K17" s="47"/>
      <c r="L17" s="46">
        <f>IF($C$5=Dates1!$B$3, DataPack!$C281, IF($C$5=Dates1!$B$4, DataPack!$H281, IF($C$5=Dates1!$B$5, DataPack!$M281, IF($C$5=Dates1!$B$6, DataPack!$R281))))</f>
        <v>1</v>
      </c>
      <c r="M17" s="47"/>
      <c r="N17" s="46">
        <f>IF($C$5=Dates1!$B$3, DataPack!$D281, IF($C$5=Dates1!$B$4, DataPack!$I281, IF($C$5=Dates1!$B$5, DataPack!$N281, IF($C$5=Dates1!$B$6, DataPack!$S281))))</f>
        <v>0</v>
      </c>
      <c r="O17" s="47"/>
      <c r="P17" s="46">
        <f>IF($C$5=Dates1!$B$3, DataPack!$E281, IF($C$5=Dates1!$B$4, DataPack!$J281, IF($C$5=Dates1!$B$5, DataPack!$O281, IF($C$5=Dates1!$B$6, DataPack!$T281))))</f>
        <v>0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8"/>
      <c r="I18" s="145">
        <f t="shared" si="0"/>
        <v>5</v>
      </c>
      <c r="J18" s="41">
        <f>IF($C$5=Dates1!$B$3, DataPack!$B282, IF($C$5=Dates1!$B$4, DataPack!$G282, IF($C$5=Dates1!$B$5, DataPack!$L282, IF($C$5=Dates1!$B$6, DataPack!$Q282))))</f>
        <v>0</v>
      </c>
      <c r="K18" s="143"/>
      <c r="L18" s="41">
        <f>IF($C$5=Dates1!$B$3, DataPack!$C282, IF($C$5=Dates1!$B$4, DataPack!$H282, IF($C$5=Dates1!$B$5, DataPack!$M282, IF($C$5=Dates1!$B$6, DataPack!$R282))))</f>
        <v>3</v>
      </c>
      <c r="M18" s="143"/>
      <c r="N18" s="41">
        <f>IF($C$5=Dates1!$B$3, DataPack!$D282, IF($C$5=Dates1!$B$4, DataPack!$I282, IF($C$5=Dates1!$B$5, DataPack!$N282, IF($C$5=Dates1!$B$6, DataPack!$S282))))</f>
        <v>2</v>
      </c>
      <c r="O18" s="143"/>
      <c r="P18" s="41">
        <f>IF($C$5=Dates1!$B$3, DataPack!$E282, IF($C$5=Dates1!$B$4, DataPack!$J282, IF($C$5=Dates1!$B$5, DataPack!$O282, IF($C$5=Dates1!$B$6, DataPack!$T282))))</f>
        <v>0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9">
        <f t="shared" si="0"/>
        <v>5</v>
      </c>
      <c r="J19" s="46">
        <f>IF($C$5=Dates1!$B$3, DataPack!$B283, IF($C$5=Dates1!$B$4, DataPack!$G283, IF($C$5=Dates1!$B$5, DataPack!$L283, IF($C$5=Dates1!$B$6, DataPack!$Q283))))</f>
        <v>0</v>
      </c>
      <c r="K19" s="47"/>
      <c r="L19" s="46">
        <f>IF($C$5=Dates1!$B$3, DataPack!$C283, IF($C$5=Dates1!$B$4, DataPack!$H283, IF($C$5=Dates1!$B$5, DataPack!$M283, IF($C$5=Dates1!$B$6, DataPack!$R283))))</f>
        <v>2</v>
      </c>
      <c r="M19" s="47"/>
      <c r="N19" s="46">
        <f>IF($C$5=Dates1!$B$3, DataPack!$D283, IF($C$5=Dates1!$B$4, DataPack!$I283, IF($C$5=Dates1!$B$5, DataPack!$N283, IF($C$5=Dates1!$B$6, DataPack!$S283))))</f>
        <v>3</v>
      </c>
      <c r="O19" s="47"/>
      <c r="P19" s="46">
        <f>IF($C$5=Dates1!$B$3, DataPack!$E283, IF($C$5=Dates1!$B$4, DataPack!$J283, IF($C$5=Dates1!$B$5, DataPack!$O283, IF($C$5=Dates1!$B$6, DataPack!$T283))))</f>
        <v>0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9">
        <f t="shared" si="0"/>
        <v>5</v>
      </c>
      <c r="J20" s="46">
        <f>IF($C$5=Dates1!$B$3, DataPack!$B284, IF($C$5=Dates1!$B$4, DataPack!$G284, IF($C$5=Dates1!$B$5, DataPack!$L284, IF($C$5=Dates1!$B$6, DataPack!$Q284))))</f>
        <v>0</v>
      </c>
      <c r="K20" s="47"/>
      <c r="L20" s="46">
        <f>IF($C$5=Dates1!$B$3, DataPack!$C284, IF($C$5=Dates1!$B$4, DataPack!$H284, IF($C$5=Dates1!$B$5, DataPack!$M284, IF($C$5=Dates1!$B$6, DataPack!$R284))))</f>
        <v>3</v>
      </c>
      <c r="M20" s="47"/>
      <c r="N20" s="46">
        <f>IF($C$5=Dates1!$B$3, DataPack!$D284, IF($C$5=Dates1!$B$4, DataPack!$I284, IF($C$5=Dates1!$B$5, DataPack!$N284, IF($C$5=Dates1!$B$6, DataPack!$S284))))</f>
        <v>1</v>
      </c>
      <c r="O20" s="47"/>
      <c r="P20" s="46">
        <f>IF($C$5=Dates1!$B$3, DataPack!$E284, IF($C$5=Dates1!$B$4, DataPack!$J284, IF($C$5=Dates1!$B$5, DataPack!$O284, IF($C$5=Dates1!$B$6, DataPack!$T284))))</f>
        <v>1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9">
        <f t="shared" si="0"/>
        <v>5</v>
      </c>
      <c r="J21" s="46">
        <f>IF($C$5=Dates1!$B$3, DataPack!$B285, IF($C$5=Dates1!$B$4, DataPack!$G285, IF($C$5=Dates1!$B$5, DataPack!$L285, IF($C$5=Dates1!$B$6, DataPack!$Q285))))</f>
        <v>1</v>
      </c>
      <c r="K21" s="47"/>
      <c r="L21" s="46">
        <f>IF($C$5=Dates1!$B$3, DataPack!$C285, IF($C$5=Dates1!$B$4, DataPack!$H285, IF($C$5=Dates1!$B$5, DataPack!$M285, IF($C$5=Dates1!$B$6, DataPack!$R285))))</f>
        <v>2</v>
      </c>
      <c r="M21" s="47"/>
      <c r="N21" s="46">
        <f>IF($C$5=Dates1!$B$3, DataPack!$D285, IF($C$5=Dates1!$B$4, DataPack!$I285, IF($C$5=Dates1!$B$5, DataPack!$N285, IF($C$5=Dates1!$B$6, DataPack!$S285))))</f>
        <v>2</v>
      </c>
      <c r="O21" s="47"/>
      <c r="P21" s="46">
        <f>IF($C$5=Dates1!$B$3, DataPack!$E285, IF($C$5=Dates1!$B$4, DataPack!$J285, IF($C$5=Dates1!$B$5, DataPack!$O285, IF($C$5=Dates1!$B$6, DataPack!$T285))))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9">
        <f t="shared" si="0"/>
        <v>5</v>
      </c>
      <c r="J22" s="46">
        <f>IF($C$5=Dates1!$B$3, DataPack!$B286, IF($C$5=Dates1!$B$4, DataPack!$G286, IF($C$5=Dates1!$B$5, DataPack!$L286, IF($C$5=Dates1!$B$6, DataPack!$Q286))))</f>
        <v>0</v>
      </c>
      <c r="K22" s="47"/>
      <c r="L22" s="46">
        <f>IF($C$5=Dates1!$B$3, DataPack!$C286, IF($C$5=Dates1!$B$4, DataPack!$H286, IF($C$5=Dates1!$B$5, DataPack!$M286, IF($C$5=Dates1!$B$6, DataPack!$R286))))</f>
        <v>2</v>
      </c>
      <c r="M22" s="47"/>
      <c r="N22" s="46">
        <f>IF($C$5=Dates1!$B$3, DataPack!$D286, IF($C$5=Dates1!$B$4, DataPack!$I286, IF($C$5=Dates1!$B$5, DataPack!$N286, IF($C$5=Dates1!$B$6, DataPack!$S286))))</f>
        <v>3</v>
      </c>
      <c r="O22" s="47"/>
      <c r="P22" s="46">
        <f>IF($C$5=Dates1!$B$3, DataPack!$E286, IF($C$5=Dates1!$B$4, DataPack!$J286, IF($C$5=Dates1!$B$5, DataPack!$O286, IF($C$5=Dates1!$B$6, DataPack!$T286))))</f>
        <v>0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8"/>
      <c r="I23" s="145">
        <f t="shared" si="0"/>
        <v>5</v>
      </c>
      <c r="J23" s="41">
        <f>IF($C$5=Dates1!$B$3, DataPack!$B287, IF($C$5=Dates1!$B$4, DataPack!$G287, IF($C$5=Dates1!$B$5, DataPack!$L287, IF($C$5=Dates1!$B$6, DataPack!$Q287))))</f>
        <v>0</v>
      </c>
      <c r="K23" s="143"/>
      <c r="L23" s="41">
        <f>IF($C$5=Dates1!$B$3, DataPack!$C287, IF($C$5=Dates1!$B$4, DataPack!$H287, IF($C$5=Dates1!$B$5, DataPack!$M287, IF($C$5=Dates1!$B$6, DataPack!$R287))))</f>
        <v>3</v>
      </c>
      <c r="M23" s="143"/>
      <c r="N23" s="41">
        <f>IF($C$5=Dates1!$B$3, DataPack!$D287, IF($C$5=Dates1!$B$4, DataPack!$I287, IF($C$5=Dates1!$B$5, DataPack!$N287, IF($C$5=Dates1!$B$6, DataPack!$S287))))</f>
        <v>1</v>
      </c>
      <c r="O23" s="143"/>
      <c r="P23" s="41">
        <f>IF($C$5=Dates1!$B$3, DataPack!$E287, IF($C$5=Dates1!$B$4, DataPack!$J287, IF($C$5=Dates1!$B$5, DataPack!$O287, IF($C$5=Dates1!$B$6, DataPack!$T287))))</f>
        <v>1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9">
        <f t="shared" si="0"/>
        <v>5</v>
      </c>
      <c r="J24" s="46">
        <f>IF($C$5=Dates1!$B$3, DataPack!$B288, IF($C$5=Dates1!$B$4, DataPack!$G288, IF($C$5=Dates1!$B$5, DataPack!$L288, IF($C$5=Dates1!$B$6, DataPack!$Q288))))</f>
        <v>0</v>
      </c>
      <c r="K24" s="47"/>
      <c r="L24" s="46">
        <f>IF($C$5=Dates1!$B$3, DataPack!$C288, IF($C$5=Dates1!$B$4, DataPack!$H288, IF($C$5=Dates1!$B$5, DataPack!$M288, IF($C$5=Dates1!$B$6, DataPack!$R288))))</f>
        <v>3</v>
      </c>
      <c r="M24" s="47"/>
      <c r="N24" s="46">
        <f>IF($C$5=Dates1!$B$3, DataPack!$D288, IF($C$5=Dates1!$B$4, DataPack!$I288, IF($C$5=Dates1!$B$5, DataPack!$N288, IF($C$5=Dates1!$B$6, DataPack!$S288))))</f>
        <v>1</v>
      </c>
      <c r="O24" s="47"/>
      <c r="P24" s="46">
        <f>IF($C$5=Dates1!$B$3, DataPack!$E288, IF($C$5=Dates1!$B$4, DataPack!$J288, IF($C$5=Dates1!$B$5, DataPack!$O288, IF($C$5=Dates1!$B$6, DataPack!$T288))))</f>
        <v>1</v>
      </c>
      <c r="Q24" s="47"/>
    </row>
    <row r="25" spans="2:17" ht="24" customHeight="1">
      <c r="B25" s="196" t="s">
        <v>214</v>
      </c>
      <c r="C25" s="196"/>
      <c r="D25" s="196"/>
      <c r="E25" s="196"/>
      <c r="F25" s="196"/>
      <c r="G25" s="196"/>
      <c r="H25" s="48"/>
      <c r="I25" s="49">
        <f t="shared" si="0"/>
        <v>0</v>
      </c>
      <c r="J25" s="46">
        <f>IF($C$5=Dates1!$B$3, DataPack!$B289, IF($C$5=Dates1!$B$4, DataPack!$G289, IF($C$5=Dates1!$B$5, DataPack!$L289, IF($C$5=Dates1!$B$6, DataPack!$Q289))))</f>
        <v>0</v>
      </c>
      <c r="K25" s="47"/>
      <c r="L25" s="46">
        <f>IF($C$5=Dates1!$B$3, DataPack!$C289, IF($C$5=Dates1!$B$4, DataPack!$H289, IF($C$5=Dates1!$B$5, DataPack!$M289, IF($C$5=Dates1!$B$6, DataPack!$R289))))</f>
        <v>0</v>
      </c>
      <c r="M25" s="47"/>
      <c r="N25" s="46">
        <f>IF($C$5=Dates1!$B$3, DataPack!$D289, IF($C$5=Dates1!$B$4, DataPack!$I289, IF($C$5=Dates1!$B$5, DataPack!$N289, IF($C$5=Dates1!$B$6, DataPack!$S289))))</f>
        <v>0</v>
      </c>
      <c r="O25" s="47"/>
      <c r="P25" s="46">
        <f>IF($C$5=Dates1!$B$3, DataPack!$E289, IF($C$5=Dates1!$B$4, DataPack!$J289, IF($C$5=Dates1!$B$5, DataPack!$O289, IF($C$5=Dates1!$B$6, DataPack!$T289))))</f>
        <v>0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9">
        <f t="shared" si="0"/>
        <v>5</v>
      </c>
      <c r="J26" s="46">
        <f>IF($C$5=Dates1!$B$3, DataPack!$B290, IF($C$5=Dates1!$B$4, DataPack!$G290, IF($C$5=Dates1!$B$5, DataPack!$L290, IF($C$5=Dates1!$B$6, DataPack!$Q290))))</f>
        <v>0</v>
      </c>
      <c r="K26" s="47"/>
      <c r="L26" s="46">
        <f>IF($C$5=Dates1!$B$3, DataPack!$C290, IF($C$5=Dates1!$B$4, DataPack!$H290, IF($C$5=Dates1!$B$5, DataPack!$M290, IF($C$5=Dates1!$B$6, DataPack!$R290))))</f>
        <v>3</v>
      </c>
      <c r="M26" s="47"/>
      <c r="N26" s="46">
        <f>IF($C$5=Dates1!$B$3, DataPack!$D290, IF($C$5=Dates1!$B$4, DataPack!$I290, IF($C$5=Dates1!$B$5, DataPack!$N290, IF($C$5=Dates1!$B$6, DataPack!$S290))))</f>
        <v>2</v>
      </c>
      <c r="O26" s="47"/>
      <c r="P26" s="46">
        <f>IF($C$5=Dates1!$B$3, DataPack!$E290, IF($C$5=Dates1!$B$4, DataPack!$J290, IF($C$5=Dates1!$B$5, DataPack!$O290, IF($C$5=Dates1!$B$6, DataPack!$T290))))</f>
        <v>0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9">
        <f t="shared" si="0"/>
        <v>5</v>
      </c>
      <c r="J27" s="46">
        <f>IF($C$5=Dates1!$B$3, DataPack!$B291, IF($C$5=Dates1!$B$4, DataPack!$G291, IF($C$5=Dates1!$B$5, DataPack!$L291, IF($C$5=Dates1!$B$6, DataPack!$Q291))))</f>
        <v>0</v>
      </c>
      <c r="K27" s="47"/>
      <c r="L27" s="46">
        <f>IF($C$5=Dates1!$B$3, DataPack!$C291, IF($C$5=Dates1!$B$4, DataPack!$H291, IF($C$5=Dates1!$B$5, DataPack!$M291, IF($C$5=Dates1!$B$6, DataPack!$R291))))</f>
        <v>1</v>
      </c>
      <c r="M27" s="47"/>
      <c r="N27" s="46">
        <f>IF($C$5=Dates1!$B$3, DataPack!$D291, IF($C$5=Dates1!$B$4, DataPack!$I291, IF($C$5=Dates1!$B$5, DataPack!$N291, IF($C$5=Dates1!$B$6, DataPack!$S291))))</f>
        <v>4</v>
      </c>
      <c r="O27" s="47"/>
      <c r="P27" s="46">
        <f>IF($C$5=Dates1!$B$3, DataPack!$E291, IF($C$5=Dates1!$B$4, DataPack!$J291, IF($C$5=Dates1!$B$5, DataPack!$O291, IF($C$5=Dates1!$B$6, DataPack!$T291))))</f>
        <v>0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9">
        <f t="shared" si="0"/>
        <v>5</v>
      </c>
      <c r="J28" s="46">
        <f>IF($C$5=Dates1!$B$3, DataPack!$B292, IF($C$5=Dates1!$B$4, DataPack!$G292, IF($C$5=Dates1!$B$5, DataPack!$L292, IF($C$5=Dates1!$B$6, DataPack!$Q292))))</f>
        <v>0</v>
      </c>
      <c r="K28" s="47"/>
      <c r="L28" s="46">
        <f>IF($C$5=Dates1!$B$3, DataPack!$C292, IF($C$5=Dates1!$B$4, DataPack!$H292, IF($C$5=Dates1!$B$5, DataPack!$M292, IF($C$5=Dates1!$B$6, DataPack!$R292))))</f>
        <v>3</v>
      </c>
      <c r="M28" s="47"/>
      <c r="N28" s="46">
        <f>IF($C$5=Dates1!$B$3, DataPack!$D292, IF($C$5=Dates1!$B$4, DataPack!$I292, IF($C$5=Dates1!$B$5, DataPack!$N292, IF($C$5=Dates1!$B$6, DataPack!$S292))))</f>
        <v>1</v>
      </c>
      <c r="O28" s="47"/>
      <c r="P28" s="46">
        <f>IF($C$5=Dates1!$B$3, DataPack!$E292, IF($C$5=Dates1!$B$4, DataPack!$J292, IF($C$5=Dates1!$B$5, DataPack!$O292, IF($C$5=Dates1!$B$6, DataPack!$T292))))</f>
        <v>1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9">
        <f t="shared" si="0"/>
        <v>5</v>
      </c>
      <c r="J29" s="46">
        <f>IF($C$5=Dates1!$B$3, DataPack!$B293, IF($C$5=Dates1!$B$4, DataPack!$G293, IF($C$5=Dates1!$B$5, DataPack!$L293, IF($C$5=Dates1!$B$6, DataPack!$Q293))))</f>
        <v>0</v>
      </c>
      <c r="K29" s="47"/>
      <c r="L29" s="46">
        <f>IF($C$5=Dates1!$B$3, DataPack!$C293, IF($C$5=Dates1!$B$4, DataPack!$H293, IF($C$5=Dates1!$B$5, DataPack!$M293, IF($C$5=Dates1!$B$6, DataPack!$R293))))</f>
        <v>2</v>
      </c>
      <c r="M29" s="47"/>
      <c r="N29" s="46">
        <f>IF($C$5=Dates1!$B$3, DataPack!$D293, IF($C$5=Dates1!$B$4, DataPack!$I293, IF($C$5=Dates1!$B$5, DataPack!$N293, IF($C$5=Dates1!$B$6, DataPack!$S293))))</f>
        <v>2</v>
      </c>
      <c r="O29" s="47"/>
      <c r="P29" s="46">
        <f>IF($C$5=Dates1!$B$3, DataPack!$E293, IF($C$5=Dates1!$B$4, DataPack!$J293, IF($C$5=Dates1!$B$5, DataPack!$O293, IF($C$5=Dates1!$B$6, DataPack!$T293))))</f>
        <v>1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5</v>
      </c>
      <c r="J30" s="50">
        <f>IF($C$5=Dates1!$B$3, DataPack!$B294, IF($C$5=Dates1!$B$4, DataPack!$G294, IF($C$5=Dates1!$B$5, DataPack!$L294, IF($C$5=Dates1!$B$6, DataPack!$Q294))))</f>
        <v>0</v>
      </c>
      <c r="K30" s="51"/>
      <c r="L30" s="50">
        <f>IF($C$5=Dates1!$B$3, DataPack!$C294, IF($C$5=Dates1!$B$4, DataPack!$H294, IF($C$5=Dates1!$B$5, DataPack!$M294, IF($C$5=Dates1!$B$6, DataPack!$R294))))</f>
        <v>3</v>
      </c>
      <c r="M30" s="51"/>
      <c r="N30" s="46">
        <f>IF($C$5=Dates1!$B$3, DataPack!$D294, IF($C$5=Dates1!$B$4, DataPack!$I294, IF($C$5=Dates1!$B$5, DataPack!$N294, IF($C$5=Dates1!$B$6, DataPack!$S294))))</f>
        <v>1</v>
      </c>
      <c r="O30" s="51"/>
      <c r="P30" s="46">
        <f>IF($C$5=Dates1!$B$3, DataPack!$E294, IF($C$5=Dates1!$B$4, DataPack!$J294, IF($C$5=Dates1!$B$5, DataPack!$O294, IF($C$5=Dates1!$B$6, DataPack!$T294))))</f>
        <v>1</v>
      </c>
      <c r="Q30" s="51"/>
    </row>
    <row r="31" spans="2:17" ht="15" customHeight="1">
      <c r="M31" s="186" t="s">
        <v>93</v>
      </c>
      <c r="N31" s="186"/>
      <c r="O31" s="186"/>
      <c r="P31" s="186"/>
      <c r="Q31" s="186"/>
    </row>
    <row r="32" spans="2:17">
      <c r="B32" s="36" t="s">
        <v>211</v>
      </c>
    </row>
    <row r="34" spans="2:2">
      <c r="B34" s="36"/>
    </row>
    <row r="35" spans="2:2">
      <c r="B35" s="36"/>
    </row>
    <row r="36" spans="2:2">
      <c r="B36" s="70"/>
    </row>
  </sheetData>
  <sheetProtection sheet="1"/>
  <mergeCells count="30">
    <mergeCell ref="B12:G12"/>
    <mergeCell ref="B13:G13"/>
    <mergeCell ref="B14:G14"/>
    <mergeCell ref="C5:G5"/>
    <mergeCell ref="B9:G9"/>
    <mergeCell ref="B10:G10"/>
    <mergeCell ref="B11:G11"/>
    <mergeCell ref="B8:G8"/>
    <mergeCell ref="B15:G15"/>
    <mergeCell ref="B16:G16"/>
    <mergeCell ref="B24:G24"/>
    <mergeCell ref="B23:G23"/>
    <mergeCell ref="B22:G22"/>
    <mergeCell ref="B21:G21"/>
    <mergeCell ref="B20:G20"/>
    <mergeCell ref="B19:G19"/>
    <mergeCell ref="B18:G18"/>
    <mergeCell ref="B17:G17"/>
    <mergeCell ref="B26:G26"/>
    <mergeCell ref="B25:G25"/>
    <mergeCell ref="B30:G30"/>
    <mergeCell ref="B29:G29"/>
    <mergeCell ref="B28:G28"/>
    <mergeCell ref="B27:G27"/>
    <mergeCell ref="I5:I6"/>
    <mergeCell ref="M31:Q31"/>
    <mergeCell ref="J5:K5"/>
    <mergeCell ref="L5:M5"/>
    <mergeCell ref="N5:O5"/>
    <mergeCell ref="P5:Q5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42"/>
    <pageSetUpPr fitToPage="1"/>
  </sheetPr>
  <dimension ref="B2:Q36"/>
  <sheetViews>
    <sheetView showGridLines="0" showRowColHeaders="0" workbookViewId="0">
      <selection activeCell="C5" sqref="C5:G5"/>
    </sheetView>
  </sheetViews>
  <sheetFormatPr defaultRowHeight="12.75"/>
  <cols>
    <col min="1" max="1" width="3.7109375" style="21" customWidth="1"/>
    <col min="2" max="2" width="16" style="21" customWidth="1"/>
    <col min="3" max="3" width="1.5703125" style="29" customWidth="1"/>
    <col min="4" max="4" width="10" style="21" customWidth="1"/>
    <col min="5" max="5" width="10.28515625" style="21" customWidth="1"/>
    <col min="6" max="6" width="12" style="21" customWidth="1"/>
    <col min="7" max="7" width="13.5703125" style="21" customWidth="1"/>
    <col min="8" max="8" width="1.5703125" style="29" customWidth="1"/>
    <col min="9" max="9" width="11.5703125" style="21" customWidth="1"/>
    <col min="10" max="15" width="7.5703125" style="21" customWidth="1"/>
    <col min="16" max="16" width="7.5703125" style="53" customWidth="1"/>
    <col min="17" max="17" width="7.5703125" style="44" customWidth="1"/>
    <col min="18" max="16384" width="9.140625" style="21"/>
  </cols>
  <sheetData>
    <row r="2" spans="2:17" ht="14.25" customHeight="1">
      <c r="B2" s="104" t="str">
        <f>"Table 2k: Inspection outcomes of probation trusts inspected " &amp; IF('Table 2k'!C5=Dates1!$B$3, "between " &amp; Dates1!$B$3, IF('Table 2k'!C5 = Dates1!B4, "in " &amp; Dates1!B4, IF('Table 2k'!C5=Dates1!B5, "in " &amp; Dates1!B5, IF('Table 2k'!C5=Dates1!B6, "in " &amp; Dates1!B6, IF('Table 2k'!C5=Dates1!B7, "in " &amp; Dates1!B7)))))  &amp; " (final)"</f>
        <v>Table 2k: Inspection outcomes of probation trusts inspected between 1 October 2011 and 31 December 2011 (final)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2" t="s">
        <v>68</v>
      </c>
      <c r="C5" s="189" t="s">
        <v>179</v>
      </c>
      <c r="D5" s="190"/>
      <c r="E5" s="190"/>
      <c r="F5" s="190"/>
      <c r="G5" s="191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4"/>
      <c r="C6" s="34"/>
      <c r="D6" s="34"/>
      <c r="E6" s="34"/>
      <c r="F6" s="34"/>
      <c r="G6" s="34"/>
      <c r="H6" s="34"/>
      <c r="I6" s="193" t="s">
        <v>85</v>
      </c>
      <c r="J6" s="41" t="s">
        <v>85</v>
      </c>
      <c r="K6" s="41"/>
      <c r="L6" s="41" t="s">
        <v>85</v>
      </c>
      <c r="M6" s="41"/>
      <c r="N6" s="41" t="s">
        <v>85</v>
      </c>
      <c r="O6" s="41"/>
      <c r="P6" s="27" t="s">
        <v>85</v>
      </c>
      <c r="Q6" s="54"/>
    </row>
    <row r="7" spans="2:17" ht="4.5" customHeight="1">
      <c r="B7" s="29"/>
      <c r="D7" s="29"/>
      <c r="E7" s="29"/>
      <c r="F7" s="29"/>
      <c r="G7" s="29"/>
      <c r="I7" s="44"/>
      <c r="J7" s="43"/>
      <c r="K7" s="43"/>
      <c r="L7" s="43"/>
      <c r="M7" s="43"/>
      <c r="N7" s="43"/>
      <c r="O7" s="43"/>
      <c r="P7" s="29"/>
      <c r="Q7" s="53"/>
    </row>
    <row r="8" spans="2:17" ht="24" customHeight="1">
      <c r="B8" s="188" t="s">
        <v>2</v>
      </c>
      <c r="C8" s="188"/>
      <c r="D8" s="188"/>
      <c r="E8" s="188"/>
      <c r="F8" s="188"/>
      <c r="G8" s="188"/>
      <c r="H8" s="100"/>
      <c r="I8" s="145">
        <f t="shared" ref="I8:I30" si="0">J8+L8+N8+P8</f>
        <v>2</v>
      </c>
      <c r="J8" s="41">
        <f>IF($C$5=Dates1!$B$3, DataPack!$B298, IF($C$5=Dates1!$B$4, DataPack!$G298, IF($C$5=Dates1!$B$5, DataPack!$L298, IF($C$5=Dates1!$B$6, DataPack!$Q298))))</f>
        <v>0</v>
      </c>
      <c r="K8" s="143"/>
      <c r="L8" s="41">
        <f>IF($C$5=Dates1!$B$3, DataPack!$C298, IF($C$5=Dates1!$B$4, DataPack!$H298, IF($C$5=Dates1!$B$5, DataPack!$M298, IF($C$5=Dates1!$B$6, DataPack!$R298))))</f>
        <v>2</v>
      </c>
      <c r="M8" s="143"/>
      <c r="N8" s="41">
        <f>IF($C$5=Dates1!$B$3, DataPack!$D298, IF($C$5=Dates1!$B$4, DataPack!$I298, IF($C$5=Dates1!$B$5, DataPack!$N298, IF($C$5=Dates1!$B$6, DataPack!$S298))))</f>
        <v>0</v>
      </c>
      <c r="O8" s="143"/>
      <c r="P8" s="41">
        <f>IF($C$5=Dates1!$B$3, DataPack!$E298, IF($C$5=Dates1!$B$4, DataPack!$J298, IF($C$5=Dates1!$B$5, DataPack!$O298, IF($C$5=Dates1!$B$6, DataPack!$T298))))</f>
        <v>0</v>
      </c>
      <c r="Q8" s="143"/>
    </row>
    <row r="9" spans="2:17" s="49" customFormat="1" ht="24" customHeight="1">
      <c r="B9" s="188" t="s">
        <v>148</v>
      </c>
      <c r="C9" s="188"/>
      <c r="D9" s="188"/>
      <c r="E9" s="188"/>
      <c r="F9" s="188"/>
      <c r="G9" s="188"/>
      <c r="H9" s="48"/>
      <c r="I9" s="145">
        <f t="shared" si="0"/>
        <v>2</v>
      </c>
      <c r="J9" s="41">
        <f>IF($C$5=Dates1!$B$3, DataPack!$B299, IF($C$5=Dates1!$B$4, DataPack!$G299, IF($C$5=Dates1!$B$5, DataPack!$L299, IF($C$5=Dates1!$B$6, DataPack!$Q299))))</f>
        <v>0</v>
      </c>
      <c r="K9" s="143"/>
      <c r="L9" s="41">
        <f>IF($C$5=Dates1!$B$3, DataPack!$C299, IF($C$5=Dates1!$B$4, DataPack!$H299, IF($C$5=Dates1!$B$5, DataPack!$M299, IF($C$5=Dates1!$B$6, DataPack!$R299))))</f>
        <v>2</v>
      </c>
      <c r="M9" s="143"/>
      <c r="N9" s="41">
        <f>IF($C$5=Dates1!$B$3, DataPack!$D299, IF($C$5=Dates1!$B$4, DataPack!$I299, IF($C$5=Dates1!$B$5, DataPack!$N299, IF($C$5=Dates1!$B$6, DataPack!$S299))))</f>
        <v>0</v>
      </c>
      <c r="O9" s="143"/>
      <c r="P9" s="41">
        <f>IF($C$5=Dates1!$B$3, DataPack!$E299, IF($C$5=Dates1!$B$4, DataPack!$J299, IF($C$5=Dates1!$B$5, DataPack!$O299, IF($C$5=Dates1!$B$6, DataPack!$T299))))</f>
        <v>0</v>
      </c>
      <c r="Q9" s="143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45">
        <f t="shared" si="0"/>
        <v>2</v>
      </c>
      <c r="J10" s="41">
        <f>IF($C$5=Dates1!$B$3, DataPack!$B300, IF($C$5=Dates1!$B$4, DataPack!$G300, IF($C$5=Dates1!$B$5, DataPack!$L300, IF($C$5=Dates1!$B$6, DataPack!$Q300))))</f>
        <v>0</v>
      </c>
      <c r="K10" s="143"/>
      <c r="L10" s="41">
        <f>IF($C$5=Dates1!$B$3, DataPack!$C300, IF($C$5=Dates1!$B$4, DataPack!$H300, IF($C$5=Dates1!$B$5, DataPack!$M300, IF($C$5=Dates1!$B$6, DataPack!$R300))))</f>
        <v>2</v>
      </c>
      <c r="M10" s="143"/>
      <c r="N10" s="41">
        <f>IF($C$5=Dates1!$B$3, DataPack!$D300, IF($C$5=Dates1!$B$4, DataPack!$I300, IF($C$5=Dates1!$B$5, DataPack!$N300, IF($C$5=Dates1!$B$6, DataPack!$S300))))</f>
        <v>0</v>
      </c>
      <c r="O10" s="143"/>
      <c r="P10" s="41">
        <f>IF($C$5=Dates1!$B$3, DataPack!$E300, IF($C$5=Dates1!$B$4, DataPack!$J300, IF($C$5=Dates1!$B$5, DataPack!$O300, IF($C$5=Dates1!$B$6, DataPack!$T300))))</f>
        <v>0</v>
      </c>
      <c r="Q10" s="143"/>
    </row>
    <row r="11" spans="2:17" ht="24" customHeight="1">
      <c r="B11" s="194" t="s">
        <v>120</v>
      </c>
      <c r="C11" s="194"/>
      <c r="D11" s="194"/>
      <c r="E11" s="194"/>
      <c r="F11" s="194"/>
      <c r="G11" s="194"/>
      <c r="H11" s="48"/>
      <c r="I11" s="49">
        <f t="shared" si="0"/>
        <v>2</v>
      </c>
      <c r="J11" s="46">
        <f>IF($C$5=Dates1!$B$3, DataPack!$B301, IF($C$5=Dates1!$B$4, DataPack!$G301, IF($C$5=Dates1!$B$5, DataPack!$L301, IF($C$5=Dates1!$B$6, DataPack!$Q301))))</f>
        <v>0</v>
      </c>
      <c r="K11" s="47"/>
      <c r="L11" s="46">
        <f>IF($C$5=Dates1!$B$3, DataPack!$C301, IF($C$5=Dates1!$B$4, DataPack!$H301, IF($C$5=Dates1!$B$5, DataPack!$M301, IF($C$5=Dates1!$B$6, DataPack!$R301))))</f>
        <v>2</v>
      </c>
      <c r="M11" s="47"/>
      <c r="N11" s="46">
        <f>IF($C$5=Dates1!$B$3, DataPack!$D301, IF($C$5=Dates1!$B$4, DataPack!$I301, IF($C$5=Dates1!$B$5, DataPack!$N301, IF($C$5=Dates1!$B$6, DataPack!$S301))))</f>
        <v>0</v>
      </c>
      <c r="O11" s="47"/>
      <c r="P11" s="46">
        <f>IF($C$5=Dates1!$B$3, DataPack!$E301, IF($C$5=Dates1!$B$4, DataPack!$J301, IF($C$5=Dates1!$B$5, DataPack!$O301, IF($C$5=Dates1!$B$6, DataPack!$T301))))</f>
        <v>0</v>
      </c>
      <c r="Q11" s="47"/>
    </row>
    <row r="12" spans="2:17" ht="24" customHeight="1">
      <c r="B12" s="194" t="s">
        <v>121</v>
      </c>
      <c r="C12" s="194"/>
      <c r="D12" s="194"/>
      <c r="E12" s="194"/>
      <c r="F12" s="194"/>
      <c r="G12" s="194"/>
      <c r="H12" s="48"/>
      <c r="I12" s="49">
        <f t="shared" si="0"/>
        <v>2</v>
      </c>
      <c r="J12" s="46">
        <f>IF($C$5=Dates1!$B$3, DataPack!$B302, IF($C$5=Dates1!$B$4, DataPack!$G302, IF($C$5=Dates1!$B$5, DataPack!$L302, IF($C$5=Dates1!$B$6, DataPack!$Q302))))</f>
        <v>0</v>
      </c>
      <c r="K12" s="47"/>
      <c r="L12" s="46">
        <f>IF($C$5=Dates1!$B$3, DataPack!$C302, IF($C$5=Dates1!$B$4, DataPack!$H302, IF($C$5=Dates1!$B$5, DataPack!$M302, IF($C$5=Dates1!$B$6, DataPack!$R302))))</f>
        <v>2</v>
      </c>
      <c r="M12" s="47"/>
      <c r="N12" s="46">
        <f>IF($C$5=Dates1!$B$3, DataPack!$D302, IF($C$5=Dates1!$B$4, DataPack!$I302, IF($C$5=Dates1!$B$5, DataPack!$N302, IF($C$5=Dates1!$B$6, DataPack!$S302))))</f>
        <v>0</v>
      </c>
      <c r="O12" s="47"/>
      <c r="P12" s="46">
        <f>IF($C$5=Dates1!$B$3, DataPack!$E302, IF($C$5=Dates1!$B$4, DataPack!$J302, IF($C$5=Dates1!$B$5, DataPack!$O302, IF($C$5=Dates1!$B$6, DataPack!$T302))))</f>
        <v>0</v>
      </c>
      <c r="Q12" s="47"/>
    </row>
    <row r="13" spans="2:17" ht="24" customHeight="1">
      <c r="B13" s="194" t="s">
        <v>122</v>
      </c>
      <c r="C13" s="194"/>
      <c r="D13" s="194"/>
      <c r="E13" s="194"/>
      <c r="F13" s="194"/>
      <c r="G13" s="194"/>
      <c r="H13" s="48"/>
      <c r="I13" s="49">
        <f t="shared" si="0"/>
        <v>2</v>
      </c>
      <c r="J13" s="46">
        <f>IF($C$5=Dates1!$B$3, DataPack!$B303, IF($C$5=Dates1!$B$4, DataPack!$G303, IF($C$5=Dates1!$B$5, DataPack!$L303, IF($C$5=Dates1!$B$6, DataPack!$Q303))))</f>
        <v>0</v>
      </c>
      <c r="K13" s="47"/>
      <c r="L13" s="46">
        <f>IF($C$5=Dates1!$B$3, DataPack!$C303, IF($C$5=Dates1!$B$4, DataPack!$H303, IF($C$5=Dates1!$B$5, DataPack!$M303, IF($C$5=Dates1!$B$6, DataPack!$R303))))</f>
        <v>1</v>
      </c>
      <c r="M13" s="47"/>
      <c r="N13" s="46">
        <f>IF($C$5=Dates1!$B$3, DataPack!$D303, IF($C$5=Dates1!$B$4, DataPack!$I303, IF($C$5=Dates1!$B$5, DataPack!$N303, IF($C$5=Dates1!$B$6, DataPack!$S303))))</f>
        <v>1</v>
      </c>
      <c r="O13" s="47"/>
      <c r="P13" s="46">
        <f>IF($C$5=Dates1!$B$3, DataPack!$E303, IF($C$5=Dates1!$B$4, DataPack!$J303, IF($C$5=Dates1!$B$5, DataPack!$O303, IF($C$5=Dates1!$B$6, DataPack!$T303))))</f>
        <v>0</v>
      </c>
      <c r="Q13" s="47"/>
    </row>
    <row r="14" spans="2:17" ht="24" customHeight="1">
      <c r="B14" s="195" t="s">
        <v>123</v>
      </c>
      <c r="C14" s="195"/>
      <c r="D14" s="195"/>
      <c r="E14" s="195"/>
      <c r="F14" s="195"/>
      <c r="G14" s="195"/>
      <c r="H14" s="48"/>
      <c r="I14" s="49">
        <f t="shared" si="0"/>
        <v>2</v>
      </c>
      <c r="J14" s="46">
        <f>IF($C$5=Dates1!$B$3, DataPack!$B304, IF($C$5=Dates1!$B$4, DataPack!$G304, IF($C$5=Dates1!$B$5, DataPack!$L304, IF($C$5=Dates1!$B$6, DataPack!$Q304))))</f>
        <v>0</v>
      </c>
      <c r="K14" s="47"/>
      <c r="L14" s="46">
        <f>IF($C$5=Dates1!$B$3, DataPack!$C304, IF($C$5=Dates1!$B$4, DataPack!$H304, IF($C$5=Dates1!$B$5, DataPack!$M304, IF($C$5=Dates1!$B$6, DataPack!$R304))))</f>
        <v>2</v>
      </c>
      <c r="M14" s="47"/>
      <c r="N14" s="46">
        <f>IF($C$5=Dates1!$B$3, DataPack!$D304, IF($C$5=Dates1!$B$4, DataPack!$I304, IF($C$5=Dates1!$B$5, DataPack!$N304, IF($C$5=Dates1!$B$6, DataPack!$S304))))</f>
        <v>0</v>
      </c>
      <c r="O14" s="47"/>
      <c r="P14" s="46">
        <f>IF($C$5=Dates1!$B$3, DataPack!$E304, IF($C$5=Dates1!$B$4, DataPack!$J304, IF($C$5=Dates1!$B$5, DataPack!$O304, IF($C$5=Dates1!$B$6, DataPack!$T304))))</f>
        <v>0</v>
      </c>
      <c r="Q14" s="47"/>
    </row>
    <row r="15" spans="2:17" ht="24" customHeight="1">
      <c r="B15" s="195" t="s">
        <v>124</v>
      </c>
      <c r="C15" s="195"/>
      <c r="D15" s="195"/>
      <c r="E15" s="195"/>
      <c r="F15" s="195"/>
      <c r="G15" s="195"/>
      <c r="H15" s="48"/>
      <c r="I15" s="49">
        <f t="shared" si="0"/>
        <v>2</v>
      </c>
      <c r="J15" s="46">
        <f>IF($C$5=Dates1!$B$3, DataPack!$B305, IF($C$5=Dates1!$B$4, DataPack!$G305, IF($C$5=Dates1!$B$5, DataPack!$L305, IF($C$5=Dates1!$B$6, DataPack!$Q305))))</f>
        <v>0</v>
      </c>
      <c r="K15" s="47"/>
      <c r="L15" s="46">
        <f>IF($C$5=Dates1!$B$3, DataPack!$C305, IF($C$5=Dates1!$B$4, DataPack!$H305, IF($C$5=Dates1!$B$5, DataPack!$M305, IF($C$5=Dates1!$B$6, DataPack!$R305))))</f>
        <v>1</v>
      </c>
      <c r="M15" s="47"/>
      <c r="N15" s="46">
        <f>IF($C$5=Dates1!$B$3, DataPack!$D305, IF($C$5=Dates1!$B$4, DataPack!$I305, IF($C$5=Dates1!$B$5, DataPack!$N305, IF($C$5=Dates1!$B$6, DataPack!$S305))))</f>
        <v>1</v>
      </c>
      <c r="O15" s="47"/>
      <c r="P15" s="46">
        <f>IF($C$5=Dates1!$B$3, DataPack!$E305, IF($C$5=Dates1!$B$4, DataPack!$J305, IF($C$5=Dates1!$B$5, DataPack!$O305, IF($C$5=Dates1!$B$6, DataPack!$T305))))</f>
        <v>0</v>
      </c>
      <c r="Q15" s="47"/>
    </row>
    <row r="16" spans="2:17" ht="24" customHeight="1">
      <c r="B16" s="196" t="s">
        <v>212</v>
      </c>
      <c r="C16" s="196"/>
      <c r="D16" s="196"/>
      <c r="E16" s="196"/>
      <c r="F16" s="196"/>
      <c r="G16" s="196"/>
      <c r="H16" s="48"/>
      <c r="I16" s="49">
        <f t="shared" si="0"/>
        <v>1</v>
      </c>
      <c r="J16" s="46">
        <f>IF($C$5=Dates1!$B$3, DataPack!$B306, IF($C$5=Dates1!$B$4, DataPack!$G306, IF($C$5=Dates1!$B$5, DataPack!$L306, IF($C$5=Dates1!$B$6, DataPack!$Q306))))</f>
        <v>0</v>
      </c>
      <c r="K16" s="47"/>
      <c r="L16" s="46">
        <f>IF($C$5=Dates1!$B$3, DataPack!$C306, IF($C$5=Dates1!$B$4, DataPack!$H306, IF($C$5=Dates1!$B$5, DataPack!$M306, IF($C$5=Dates1!$B$6, DataPack!$R306))))</f>
        <v>1</v>
      </c>
      <c r="M16" s="47"/>
      <c r="N16" s="46">
        <f>IF($C$5=Dates1!$B$3, DataPack!$D306, IF($C$5=Dates1!$B$4, DataPack!$I306, IF($C$5=Dates1!$B$5, DataPack!$N306, IF($C$5=Dates1!$B$6, DataPack!$S306))))</f>
        <v>0</v>
      </c>
      <c r="O16" s="47"/>
      <c r="P16" s="46">
        <f>IF($C$5=Dates1!$B$3, DataPack!$E306, IF($C$5=Dates1!$B$4, DataPack!$J306, IF($C$5=Dates1!$B$5, DataPack!$O306, IF($C$5=Dates1!$B$6, DataPack!$T306))))</f>
        <v>0</v>
      </c>
      <c r="Q16" s="47"/>
    </row>
    <row r="17" spans="2:17" ht="24" customHeight="1">
      <c r="B17" s="196" t="s">
        <v>213</v>
      </c>
      <c r="C17" s="196"/>
      <c r="D17" s="196"/>
      <c r="E17" s="196"/>
      <c r="F17" s="196"/>
      <c r="G17" s="196"/>
      <c r="H17" s="48"/>
      <c r="I17" s="49">
        <f t="shared" si="0"/>
        <v>2</v>
      </c>
      <c r="J17" s="46">
        <f>IF($C$5=Dates1!$B$3, DataPack!$B307, IF($C$5=Dates1!$B$4, DataPack!$G307, IF($C$5=Dates1!$B$5, DataPack!$L307, IF($C$5=Dates1!$B$6, DataPack!$Q307))))</f>
        <v>0</v>
      </c>
      <c r="K17" s="47"/>
      <c r="L17" s="46">
        <f>IF($C$5=Dates1!$B$3, DataPack!$C307, IF($C$5=Dates1!$B$4, DataPack!$H307, IF($C$5=Dates1!$B$5, DataPack!$M307, IF($C$5=Dates1!$B$6, DataPack!$R307))))</f>
        <v>2</v>
      </c>
      <c r="M17" s="47"/>
      <c r="N17" s="46">
        <f>IF($C$5=Dates1!$B$3, DataPack!$D307, IF($C$5=Dates1!$B$4, DataPack!$I307, IF($C$5=Dates1!$B$5, DataPack!$N307, IF($C$5=Dates1!$B$6, DataPack!$S307))))</f>
        <v>0</v>
      </c>
      <c r="O17" s="47"/>
      <c r="P17" s="46">
        <f>IF($C$5=Dates1!$B$3, DataPack!$E307, IF($C$5=Dates1!$B$4, DataPack!$J307, IF($C$5=Dates1!$B$5, DataPack!$O307, IF($C$5=Dates1!$B$6, DataPack!$T307))))</f>
        <v>0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8"/>
      <c r="I18" s="145">
        <f t="shared" si="0"/>
        <v>2</v>
      </c>
      <c r="J18" s="41">
        <f>IF($C$5=Dates1!$B$3, DataPack!$B308, IF($C$5=Dates1!$B$4, DataPack!$G308, IF($C$5=Dates1!$B$5, DataPack!$L308, IF($C$5=Dates1!$B$6, DataPack!$Q308))))</f>
        <v>0</v>
      </c>
      <c r="K18" s="143"/>
      <c r="L18" s="41">
        <f>IF($C$5=Dates1!$B$3, DataPack!$C308, IF($C$5=Dates1!$B$4, DataPack!$H308, IF($C$5=Dates1!$B$5, DataPack!$M308, IF($C$5=Dates1!$B$6, DataPack!$R308))))</f>
        <v>2</v>
      </c>
      <c r="M18" s="143"/>
      <c r="N18" s="41">
        <f>IF($C$5=Dates1!$B$3, DataPack!$D308, IF($C$5=Dates1!$B$4, DataPack!$I308, IF($C$5=Dates1!$B$5, DataPack!$N308, IF($C$5=Dates1!$B$6, DataPack!$S308))))</f>
        <v>0</v>
      </c>
      <c r="O18" s="143"/>
      <c r="P18" s="41">
        <f>IF($C$5=Dates1!$B$3, DataPack!$E308, IF($C$5=Dates1!$B$4, DataPack!$J308, IF($C$5=Dates1!$B$5, DataPack!$O308, IF($C$5=Dates1!$B$6, DataPack!$T308))))</f>
        <v>0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9">
        <f t="shared" si="0"/>
        <v>2</v>
      </c>
      <c r="J19" s="46">
        <f>IF($C$5=Dates1!$B$3, DataPack!$B309, IF($C$5=Dates1!$B$4, DataPack!$G309, IF($C$5=Dates1!$B$5, DataPack!$L309, IF($C$5=Dates1!$B$6, DataPack!$Q309))))</f>
        <v>0</v>
      </c>
      <c r="K19" s="47"/>
      <c r="L19" s="46">
        <f>IF($C$5=Dates1!$B$3, DataPack!$C309, IF($C$5=Dates1!$B$4, DataPack!$H309, IF($C$5=Dates1!$B$5, DataPack!$M309, IF($C$5=Dates1!$B$6, DataPack!$R309))))</f>
        <v>2</v>
      </c>
      <c r="M19" s="47"/>
      <c r="N19" s="46">
        <f>IF($C$5=Dates1!$B$3, DataPack!$D309, IF($C$5=Dates1!$B$4, DataPack!$I309, IF($C$5=Dates1!$B$5, DataPack!$N309, IF($C$5=Dates1!$B$6, DataPack!$S309))))</f>
        <v>0</v>
      </c>
      <c r="O19" s="47"/>
      <c r="P19" s="46">
        <f>IF($C$5=Dates1!$B$3, DataPack!$E309, IF($C$5=Dates1!$B$4, DataPack!$J309, IF($C$5=Dates1!$B$5, DataPack!$O309, IF($C$5=Dates1!$B$6, DataPack!$T309))))</f>
        <v>0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9">
        <f t="shared" si="0"/>
        <v>2</v>
      </c>
      <c r="J20" s="46">
        <f>IF($C$5=Dates1!$B$3, DataPack!$B310, IF($C$5=Dates1!$B$4, DataPack!$G310, IF($C$5=Dates1!$B$5, DataPack!$L310, IF($C$5=Dates1!$B$6, DataPack!$Q310))))</f>
        <v>0</v>
      </c>
      <c r="K20" s="47"/>
      <c r="L20" s="46">
        <f>IF($C$5=Dates1!$B$3, DataPack!$C310, IF($C$5=Dates1!$B$4, DataPack!$H310, IF($C$5=Dates1!$B$5, DataPack!$M310, IF($C$5=Dates1!$B$6, DataPack!$R310))))</f>
        <v>1</v>
      </c>
      <c r="M20" s="47"/>
      <c r="N20" s="46">
        <f>IF($C$5=Dates1!$B$3, DataPack!$D310, IF($C$5=Dates1!$B$4, DataPack!$I310, IF($C$5=Dates1!$B$5, DataPack!$N310, IF($C$5=Dates1!$B$6, DataPack!$S310))))</f>
        <v>1</v>
      </c>
      <c r="O20" s="47"/>
      <c r="P20" s="46">
        <f>IF($C$5=Dates1!$B$3, DataPack!$E310, IF($C$5=Dates1!$B$4, DataPack!$J310, IF($C$5=Dates1!$B$5, DataPack!$O310, IF($C$5=Dates1!$B$6, DataPack!$T310))))</f>
        <v>0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9">
        <f t="shared" si="0"/>
        <v>2</v>
      </c>
      <c r="J21" s="46">
        <f>IF($C$5=Dates1!$B$3, DataPack!$B311, IF($C$5=Dates1!$B$4, DataPack!$G311, IF($C$5=Dates1!$B$5, DataPack!$L311, IF($C$5=Dates1!$B$6, DataPack!$Q311))))</f>
        <v>0</v>
      </c>
      <c r="K21" s="47"/>
      <c r="L21" s="46">
        <f>IF($C$5=Dates1!$B$3, DataPack!$C311, IF($C$5=Dates1!$B$4, DataPack!$H311, IF($C$5=Dates1!$B$5, DataPack!$M311, IF($C$5=Dates1!$B$6, DataPack!$R311))))</f>
        <v>2</v>
      </c>
      <c r="M21" s="47"/>
      <c r="N21" s="46">
        <f>IF($C$5=Dates1!$B$3, DataPack!$D311, IF($C$5=Dates1!$B$4, DataPack!$I311, IF($C$5=Dates1!$B$5, DataPack!$N311, IF($C$5=Dates1!$B$6, DataPack!$S311))))</f>
        <v>0</v>
      </c>
      <c r="O21" s="47"/>
      <c r="P21" s="46">
        <f>IF($C$5=Dates1!$B$3, DataPack!$E311, IF($C$5=Dates1!$B$4, DataPack!$J311, IF($C$5=Dates1!$B$5, DataPack!$O311, IF($C$5=Dates1!$B$6, DataPack!$T311))))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9">
        <f t="shared" si="0"/>
        <v>2</v>
      </c>
      <c r="J22" s="46">
        <f>IF($C$5=Dates1!$B$3, DataPack!$B312, IF($C$5=Dates1!$B$4, DataPack!$G312, IF($C$5=Dates1!$B$5, DataPack!$L312, IF($C$5=Dates1!$B$6, DataPack!$Q312))))</f>
        <v>0</v>
      </c>
      <c r="K22" s="47"/>
      <c r="L22" s="46">
        <f>IF($C$5=Dates1!$B$3, DataPack!$C312, IF($C$5=Dates1!$B$4, DataPack!$H312, IF($C$5=Dates1!$B$5, DataPack!$M312, IF($C$5=Dates1!$B$6, DataPack!$R312))))</f>
        <v>2</v>
      </c>
      <c r="M22" s="47"/>
      <c r="N22" s="46">
        <f>IF($C$5=Dates1!$B$3, DataPack!$D312, IF($C$5=Dates1!$B$4, DataPack!$I312, IF($C$5=Dates1!$B$5, DataPack!$N312, IF($C$5=Dates1!$B$6, DataPack!$S312))))</f>
        <v>0</v>
      </c>
      <c r="O22" s="47"/>
      <c r="P22" s="46">
        <f>IF($C$5=Dates1!$B$3, DataPack!$E312, IF($C$5=Dates1!$B$4, DataPack!$J312, IF($C$5=Dates1!$B$5, DataPack!$O312, IF($C$5=Dates1!$B$6, DataPack!$T312))))</f>
        <v>0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8"/>
      <c r="I23" s="145">
        <f t="shared" si="0"/>
        <v>2</v>
      </c>
      <c r="J23" s="41">
        <f>IF($C$5=Dates1!$B$3, DataPack!$B313, IF($C$5=Dates1!$B$4, DataPack!$G313, IF($C$5=Dates1!$B$5, DataPack!$L313, IF($C$5=Dates1!$B$6, DataPack!$Q313))))</f>
        <v>0</v>
      </c>
      <c r="K23" s="143"/>
      <c r="L23" s="41">
        <f>IF($C$5=Dates1!$B$3, DataPack!$C313, IF($C$5=Dates1!$B$4, DataPack!$H313, IF($C$5=Dates1!$B$5, DataPack!$M313, IF($C$5=Dates1!$B$6, DataPack!$R313))))</f>
        <v>2</v>
      </c>
      <c r="M23" s="143"/>
      <c r="N23" s="41">
        <f>IF($C$5=Dates1!$B$3, DataPack!$D313, IF($C$5=Dates1!$B$4, DataPack!$I313, IF($C$5=Dates1!$B$5, DataPack!$N313, IF($C$5=Dates1!$B$6, DataPack!$S313))))</f>
        <v>0</v>
      </c>
      <c r="O23" s="143"/>
      <c r="P23" s="41">
        <f>IF($C$5=Dates1!$B$3, DataPack!$E313, IF($C$5=Dates1!$B$4, DataPack!$J313, IF($C$5=Dates1!$B$5, DataPack!$O313, IF($C$5=Dates1!$B$6, DataPack!$T313))))</f>
        <v>0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9">
        <f t="shared" si="0"/>
        <v>2</v>
      </c>
      <c r="J24" s="46">
        <f>IF($C$5=Dates1!$B$3, DataPack!$B314, IF($C$5=Dates1!$B$4, DataPack!$G314, IF($C$5=Dates1!$B$5, DataPack!$L314, IF($C$5=Dates1!$B$6, DataPack!$Q314))))</f>
        <v>0</v>
      </c>
      <c r="K24" s="47"/>
      <c r="L24" s="46">
        <f>IF($C$5=Dates1!$B$3, DataPack!$C314, IF($C$5=Dates1!$B$4, DataPack!$H314, IF($C$5=Dates1!$B$5, DataPack!$M314, IF($C$5=Dates1!$B$6, DataPack!$R314))))</f>
        <v>2</v>
      </c>
      <c r="M24" s="47"/>
      <c r="N24" s="46">
        <f>IF($C$5=Dates1!$B$3, DataPack!$D314, IF($C$5=Dates1!$B$4, DataPack!$I314, IF($C$5=Dates1!$B$5, DataPack!$N314, IF($C$5=Dates1!$B$6, DataPack!$S314))))</f>
        <v>0</v>
      </c>
      <c r="O24" s="47"/>
      <c r="P24" s="46">
        <f>IF($C$5=Dates1!$B$3, DataPack!$E314, IF($C$5=Dates1!$B$4, DataPack!$J314, IF($C$5=Dates1!$B$5, DataPack!$O314, IF($C$5=Dates1!$B$6, DataPack!$T314))))</f>
        <v>0</v>
      </c>
      <c r="Q24" s="47"/>
    </row>
    <row r="25" spans="2:17" ht="24" customHeight="1">
      <c r="B25" s="196" t="s">
        <v>214</v>
      </c>
      <c r="C25" s="196"/>
      <c r="D25" s="196"/>
      <c r="E25" s="196"/>
      <c r="F25" s="196"/>
      <c r="G25" s="196"/>
      <c r="H25" s="48"/>
      <c r="I25" s="49">
        <f t="shared" si="0"/>
        <v>0</v>
      </c>
      <c r="J25" s="46">
        <f>IF($C$5=Dates1!$B$3, DataPack!$B315, IF($C$5=Dates1!$B$4, DataPack!$G315, IF($C$5=Dates1!$B$5, DataPack!$L315, IF($C$5=Dates1!$B$6, DataPack!$Q315))))</f>
        <v>0</v>
      </c>
      <c r="K25" s="47"/>
      <c r="L25" s="46">
        <f>IF($C$5=Dates1!$B$3, DataPack!$C315, IF($C$5=Dates1!$B$4, DataPack!$H315, IF($C$5=Dates1!$B$5, DataPack!$M315, IF($C$5=Dates1!$B$6, DataPack!$R315))))</f>
        <v>0</v>
      </c>
      <c r="M25" s="47"/>
      <c r="N25" s="46">
        <f>IF($C$5=Dates1!$B$3, DataPack!$D315, IF($C$5=Dates1!$B$4, DataPack!$I315, IF($C$5=Dates1!$B$5, DataPack!$N315, IF($C$5=Dates1!$B$6, DataPack!$S315))))</f>
        <v>0</v>
      </c>
      <c r="O25" s="47"/>
      <c r="P25" s="46">
        <f>IF($C$5=Dates1!$B$3, DataPack!$E315, IF($C$5=Dates1!$B$4, DataPack!$J315, IF($C$5=Dates1!$B$5, DataPack!$O315, IF($C$5=Dates1!$B$6, DataPack!$T315))))</f>
        <v>0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9">
        <f t="shared" si="0"/>
        <v>2</v>
      </c>
      <c r="J26" s="46">
        <f>IF($C$5=Dates1!$B$3, DataPack!$B316, IF($C$5=Dates1!$B$4, DataPack!$G316, IF($C$5=Dates1!$B$5, DataPack!$L316, IF($C$5=Dates1!$B$6, DataPack!$Q316))))</f>
        <v>0</v>
      </c>
      <c r="K26" s="47"/>
      <c r="L26" s="46">
        <f>IF($C$5=Dates1!$B$3, DataPack!$C316, IF($C$5=Dates1!$B$4, DataPack!$H316, IF($C$5=Dates1!$B$5, DataPack!$M316, IF($C$5=Dates1!$B$6, DataPack!$R316))))</f>
        <v>0</v>
      </c>
      <c r="M26" s="47"/>
      <c r="N26" s="46">
        <f>IF($C$5=Dates1!$B$3, DataPack!$D316, IF($C$5=Dates1!$B$4, DataPack!$I316, IF($C$5=Dates1!$B$5, DataPack!$N316, IF($C$5=Dates1!$B$6, DataPack!$S316))))</f>
        <v>2</v>
      </c>
      <c r="O26" s="47"/>
      <c r="P26" s="46">
        <f>IF($C$5=Dates1!$B$3, DataPack!$E316, IF($C$5=Dates1!$B$4, DataPack!$J316, IF($C$5=Dates1!$B$5, DataPack!$O316, IF($C$5=Dates1!$B$6, DataPack!$T316))))</f>
        <v>0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9">
        <f t="shared" si="0"/>
        <v>2</v>
      </c>
      <c r="J27" s="46">
        <f>IF($C$5=Dates1!$B$3, DataPack!$B317, IF($C$5=Dates1!$B$4, DataPack!$G317, IF($C$5=Dates1!$B$5, DataPack!$L317, IF($C$5=Dates1!$B$6, DataPack!$Q317))))</f>
        <v>0</v>
      </c>
      <c r="K27" s="47"/>
      <c r="L27" s="46">
        <f>IF($C$5=Dates1!$B$3, DataPack!$C317, IF($C$5=Dates1!$B$4, DataPack!$H317, IF($C$5=Dates1!$B$5, DataPack!$M317, IF($C$5=Dates1!$B$6, DataPack!$R317))))</f>
        <v>1</v>
      </c>
      <c r="M27" s="47"/>
      <c r="N27" s="46">
        <f>IF($C$5=Dates1!$B$3, DataPack!$D317, IF($C$5=Dates1!$B$4, DataPack!$I317, IF($C$5=Dates1!$B$5, DataPack!$N317, IF($C$5=Dates1!$B$6, DataPack!$S317))))</f>
        <v>1</v>
      </c>
      <c r="O27" s="47"/>
      <c r="P27" s="46">
        <f>IF($C$5=Dates1!$B$3, DataPack!$E317, IF($C$5=Dates1!$B$4, DataPack!$J317, IF($C$5=Dates1!$B$5, DataPack!$O317, IF($C$5=Dates1!$B$6, DataPack!$T317))))</f>
        <v>0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9">
        <f t="shared" si="0"/>
        <v>2</v>
      </c>
      <c r="J28" s="46">
        <f>IF($C$5=Dates1!$B$3, DataPack!$B318, IF($C$5=Dates1!$B$4, DataPack!$G318, IF($C$5=Dates1!$B$5, DataPack!$L318, IF($C$5=Dates1!$B$6, DataPack!$Q318))))</f>
        <v>0</v>
      </c>
      <c r="K28" s="47"/>
      <c r="L28" s="46">
        <f>IF($C$5=Dates1!$B$3, DataPack!$C318, IF($C$5=Dates1!$B$4, DataPack!$H318, IF($C$5=Dates1!$B$5, DataPack!$M318, IF($C$5=Dates1!$B$6, DataPack!$R318))))</f>
        <v>2</v>
      </c>
      <c r="M28" s="47"/>
      <c r="N28" s="46">
        <f>IF($C$5=Dates1!$B$3, DataPack!$D318, IF($C$5=Dates1!$B$4, DataPack!$I318, IF($C$5=Dates1!$B$5, DataPack!$N318, IF($C$5=Dates1!$B$6, DataPack!$S318))))</f>
        <v>0</v>
      </c>
      <c r="O28" s="47"/>
      <c r="P28" s="46">
        <f>IF($C$5=Dates1!$B$3, DataPack!$E318, IF($C$5=Dates1!$B$4, DataPack!$J318, IF($C$5=Dates1!$B$5, DataPack!$O318, IF($C$5=Dates1!$B$6, DataPack!$T318))))</f>
        <v>0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9">
        <f t="shared" si="0"/>
        <v>2</v>
      </c>
      <c r="J29" s="46">
        <f>IF($C$5=Dates1!$B$3, DataPack!$B319, IF($C$5=Dates1!$B$4, DataPack!$G319, IF($C$5=Dates1!$B$5, DataPack!$L319, IF($C$5=Dates1!$B$6, DataPack!$Q319))))</f>
        <v>0</v>
      </c>
      <c r="K29" s="47"/>
      <c r="L29" s="46">
        <f>IF($C$5=Dates1!$B$3, DataPack!$C319, IF($C$5=Dates1!$B$4, DataPack!$H319, IF($C$5=Dates1!$B$5, DataPack!$M319, IF($C$5=Dates1!$B$6, DataPack!$R319))))</f>
        <v>0</v>
      </c>
      <c r="M29" s="47"/>
      <c r="N29" s="46">
        <f>IF($C$5=Dates1!$B$3, DataPack!$D319, IF($C$5=Dates1!$B$4, DataPack!$I319, IF($C$5=Dates1!$B$5, DataPack!$N319, IF($C$5=Dates1!$B$6, DataPack!$S319))))</f>
        <v>1</v>
      </c>
      <c r="O29" s="47"/>
      <c r="P29" s="46">
        <f>IF($C$5=Dates1!$B$3, DataPack!$E319, IF($C$5=Dates1!$B$4, DataPack!$J319, IF($C$5=Dates1!$B$5, DataPack!$O319, IF($C$5=Dates1!$B$6, DataPack!$T319))))</f>
        <v>1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2</v>
      </c>
      <c r="J30" s="50">
        <f>IF($C$5=Dates1!$B$3, DataPack!$B320, IF($C$5=Dates1!$B$4, DataPack!$G320, IF($C$5=Dates1!$B$5, DataPack!$L320, IF($C$5=Dates1!$B$6, DataPack!$Q320))))</f>
        <v>0</v>
      </c>
      <c r="K30" s="51"/>
      <c r="L30" s="50">
        <f>IF($C$5=Dates1!$B$3, DataPack!$C320, IF($C$5=Dates1!$B$4, DataPack!$H320, IF($C$5=Dates1!$B$5, DataPack!$M320, IF($C$5=Dates1!$B$6, DataPack!$R320))))</f>
        <v>2</v>
      </c>
      <c r="M30" s="51"/>
      <c r="N30" s="50">
        <f>IF($C$5=Dates1!$B$3, DataPack!$D320, IF($C$5=Dates1!$B$4, DataPack!$I320, IF($C$5=Dates1!$B$5, DataPack!$N320, IF($C$5=Dates1!$B$6, DataPack!$S320))))</f>
        <v>0</v>
      </c>
      <c r="O30" s="51"/>
      <c r="P30" s="46">
        <f>IF($C$5=Dates1!$B$3, DataPack!$E320, IF($C$5=Dates1!$B$4, DataPack!$J320, IF($C$5=Dates1!$B$5, DataPack!$O320, IF($C$5=Dates1!$B$6, DataPack!$T320))))</f>
        <v>0</v>
      </c>
      <c r="Q30" s="51"/>
    </row>
    <row r="31" spans="2:17" ht="15" customHeight="1">
      <c r="M31" s="199" t="s">
        <v>93</v>
      </c>
      <c r="N31" s="199"/>
      <c r="O31" s="186"/>
      <c r="P31" s="186"/>
      <c r="Q31" s="186"/>
    </row>
    <row r="32" spans="2:17">
      <c r="B32" s="36" t="s">
        <v>211</v>
      </c>
    </row>
    <row r="34" spans="2:2">
      <c r="B34" s="36"/>
    </row>
    <row r="35" spans="2:2">
      <c r="B35" s="36"/>
    </row>
    <row r="36" spans="2:2">
      <c r="B36" s="70"/>
    </row>
  </sheetData>
  <sheetProtection sheet="1"/>
  <mergeCells count="30">
    <mergeCell ref="B23:G23"/>
    <mergeCell ref="B24:G24"/>
    <mergeCell ref="B25:G25"/>
    <mergeCell ref="B26:G26"/>
    <mergeCell ref="M31:Q31"/>
    <mergeCell ref="B27:G27"/>
    <mergeCell ref="B28:G28"/>
    <mergeCell ref="B29:G29"/>
    <mergeCell ref="B30:G30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P5:Q5"/>
    <mergeCell ref="B8:G8"/>
    <mergeCell ref="B9:G9"/>
    <mergeCell ref="B10:G10"/>
    <mergeCell ref="C5:G5"/>
    <mergeCell ref="J5:K5"/>
    <mergeCell ref="L5:M5"/>
    <mergeCell ref="N5:O5"/>
    <mergeCell ref="I5:I6"/>
  </mergeCells>
  <phoneticPr fontId="2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indexed="42"/>
    <pageSetUpPr fitToPage="1"/>
  </sheetPr>
  <dimension ref="B1:O552"/>
  <sheetViews>
    <sheetView showGridLines="0" showRowColHeaders="0" zoomScaleNormal="100" workbookViewId="0"/>
  </sheetViews>
  <sheetFormatPr defaultRowHeight="12.75"/>
  <cols>
    <col min="1" max="1" width="3.7109375" style="21" customWidth="1"/>
    <col min="2" max="2" width="12.5703125" style="21" customWidth="1"/>
    <col min="3" max="3" width="7.140625" style="29" customWidth="1"/>
    <col min="4" max="4" width="15.42578125" style="29" customWidth="1"/>
    <col min="5" max="5" width="16.28515625" style="29" bestFit="1" customWidth="1"/>
    <col min="6" max="6" width="34.42578125" style="21" customWidth="1"/>
    <col min="7" max="7" width="21.140625" style="26" bestFit="1" customWidth="1"/>
    <col min="8" max="16384" width="9.140625" style="21"/>
  </cols>
  <sheetData>
    <row r="1" spans="2:15" ht="14.25">
      <c r="B1" s="30"/>
      <c r="C1" s="21"/>
      <c r="D1" s="21"/>
      <c r="E1" s="21"/>
    </row>
    <row r="2" spans="2:15" ht="12.75" customHeight="1">
      <c r="B2" s="112" t="s">
        <v>183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7.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>
      <c r="C5" s="21"/>
      <c r="D5" s="21"/>
      <c r="E5" s="21"/>
    </row>
    <row r="6" spans="2:15">
      <c r="B6" s="202" t="s">
        <v>87</v>
      </c>
      <c r="C6" s="202" t="s">
        <v>80</v>
      </c>
      <c r="D6" s="202"/>
      <c r="E6" s="202"/>
      <c r="F6" s="204" t="s">
        <v>58</v>
      </c>
      <c r="G6" s="206" t="s">
        <v>59</v>
      </c>
    </row>
    <row r="7" spans="2:15">
      <c r="B7" s="203"/>
      <c r="C7" s="203"/>
      <c r="D7" s="203"/>
      <c r="E7" s="203"/>
      <c r="F7" s="205"/>
      <c r="G7" s="207"/>
    </row>
    <row r="8" spans="2:15">
      <c r="B8" s="23">
        <v>58587</v>
      </c>
      <c r="C8" s="113"/>
      <c r="D8" s="113" t="s">
        <v>184</v>
      </c>
      <c r="E8" s="113"/>
      <c r="F8" s="19" t="s">
        <v>195</v>
      </c>
      <c r="G8" s="28">
        <v>40823</v>
      </c>
    </row>
    <row r="9" spans="2:15">
      <c r="B9" s="23">
        <v>54472</v>
      </c>
      <c r="C9" s="103"/>
      <c r="D9" s="103" t="s">
        <v>185</v>
      </c>
      <c r="E9" s="103"/>
      <c r="F9" s="19" t="s">
        <v>195</v>
      </c>
      <c r="G9" s="28">
        <v>40837</v>
      </c>
    </row>
    <row r="10" spans="2:15">
      <c r="B10" s="23">
        <v>130433</v>
      </c>
      <c r="C10" s="103"/>
      <c r="D10" s="103" t="s">
        <v>186</v>
      </c>
      <c r="E10" s="103"/>
      <c r="F10" s="19" t="s">
        <v>198</v>
      </c>
      <c r="G10" s="28">
        <v>40837</v>
      </c>
    </row>
    <row r="11" spans="2:15">
      <c r="B11" s="23">
        <v>58966</v>
      </c>
      <c r="C11" s="103"/>
      <c r="D11" s="103" t="s">
        <v>187</v>
      </c>
      <c r="E11" s="103"/>
      <c r="F11" s="19" t="s">
        <v>197</v>
      </c>
      <c r="G11" s="28">
        <v>40851</v>
      </c>
    </row>
    <row r="12" spans="2:15">
      <c r="B12" s="23">
        <v>132980</v>
      </c>
      <c r="C12" s="103"/>
      <c r="D12" s="103" t="s">
        <v>188</v>
      </c>
      <c r="E12" s="103"/>
      <c r="F12" s="19" t="s">
        <v>199</v>
      </c>
      <c r="G12" s="28">
        <v>40857</v>
      </c>
    </row>
    <row r="13" spans="2:15">
      <c r="B13" s="23">
        <v>58927</v>
      </c>
      <c r="C13" s="103"/>
      <c r="D13" s="103" t="s">
        <v>189</v>
      </c>
      <c r="E13" s="103"/>
      <c r="F13" s="19" t="s">
        <v>197</v>
      </c>
      <c r="G13" s="28">
        <v>40872</v>
      </c>
    </row>
    <row r="14" spans="2:15">
      <c r="B14" s="23">
        <v>130665</v>
      </c>
      <c r="C14" s="103"/>
      <c r="D14" s="103" t="s">
        <v>190</v>
      </c>
      <c r="E14" s="103"/>
      <c r="F14" s="19" t="s">
        <v>200</v>
      </c>
      <c r="G14" s="28">
        <v>40872</v>
      </c>
    </row>
    <row r="15" spans="2:15">
      <c r="B15" s="23">
        <v>130588</v>
      </c>
      <c r="C15" s="103"/>
      <c r="D15" s="103" t="s">
        <v>191</v>
      </c>
      <c r="E15" s="103"/>
      <c r="F15" s="19" t="s">
        <v>198</v>
      </c>
      <c r="G15" s="28">
        <v>40872</v>
      </c>
    </row>
    <row r="16" spans="2:15">
      <c r="B16" s="165">
        <v>130417</v>
      </c>
      <c r="C16" s="103"/>
      <c r="D16" s="103" t="s">
        <v>192</v>
      </c>
      <c r="E16" s="103"/>
      <c r="F16" s="19" t="s">
        <v>200</v>
      </c>
      <c r="G16" s="166">
        <v>40886</v>
      </c>
    </row>
    <row r="17" spans="2:7">
      <c r="B17" s="165">
        <v>58198</v>
      </c>
      <c r="C17" s="103"/>
      <c r="D17" s="103" t="s">
        <v>193</v>
      </c>
      <c r="E17" s="103"/>
      <c r="F17" s="19" t="s">
        <v>197</v>
      </c>
      <c r="G17" s="166">
        <v>40893</v>
      </c>
    </row>
    <row r="18" spans="2:7">
      <c r="B18" s="77">
        <v>52266</v>
      </c>
      <c r="C18" s="114"/>
      <c r="D18" s="114" t="s">
        <v>194</v>
      </c>
      <c r="E18" s="114"/>
      <c r="F18" s="101" t="s">
        <v>196</v>
      </c>
      <c r="G18" s="102">
        <v>40893</v>
      </c>
    </row>
    <row r="19" spans="2:7">
      <c r="C19" s="103"/>
      <c r="D19" s="103"/>
      <c r="E19" s="103"/>
      <c r="F19" s="186" t="s">
        <v>93</v>
      </c>
      <c r="G19" s="186"/>
    </row>
    <row r="20" spans="2:7">
      <c r="B20" s="36" t="s">
        <v>201</v>
      </c>
      <c r="C20" s="103"/>
      <c r="D20" s="103"/>
      <c r="E20" s="103"/>
      <c r="F20" s="19"/>
      <c r="G20" s="28"/>
    </row>
    <row r="21" spans="2:7">
      <c r="B21" s="23"/>
      <c r="C21" s="201"/>
      <c r="D21" s="201"/>
      <c r="E21" s="201"/>
      <c r="F21" s="19"/>
      <c r="G21" s="28"/>
    </row>
    <row r="22" spans="2:7">
      <c r="B22" s="23"/>
      <c r="C22" s="201"/>
      <c r="D22" s="201"/>
      <c r="E22" s="201"/>
      <c r="F22" s="19"/>
      <c r="G22" s="28"/>
    </row>
    <row r="23" spans="2:7">
      <c r="B23" s="23"/>
      <c r="C23" s="201"/>
      <c r="D23" s="201"/>
      <c r="E23" s="201"/>
      <c r="F23" s="19"/>
      <c r="G23" s="28"/>
    </row>
    <row r="24" spans="2:7">
      <c r="B24" s="23"/>
      <c r="C24" s="201"/>
      <c r="D24" s="201"/>
      <c r="E24" s="201"/>
      <c r="F24" s="19"/>
      <c r="G24" s="28"/>
    </row>
    <row r="25" spans="2:7">
      <c r="B25" s="23"/>
      <c r="C25" s="201"/>
      <c r="D25" s="201"/>
      <c r="E25" s="201"/>
      <c r="F25" s="19"/>
      <c r="G25" s="28"/>
    </row>
    <row r="26" spans="2:7">
      <c r="B26" s="23"/>
      <c r="C26" s="201"/>
      <c r="D26" s="201"/>
      <c r="E26" s="201"/>
      <c r="F26" s="19"/>
      <c r="G26" s="28"/>
    </row>
    <row r="27" spans="2:7">
      <c r="B27" s="23"/>
      <c r="C27" s="201"/>
      <c r="D27" s="201"/>
      <c r="E27" s="201"/>
      <c r="F27" s="19"/>
      <c r="G27" s="28"/>
    </row>
    <row r="28" spans="2:7">
      <c r="B28" s="23"/>
      <c r="C28" s="201"/>
      <c r="D28" s="201"/>
      <c r="E28" s="201"/>
      <c r="F28" s="19"/>
      <c r="G28" s="28"/>
    </row>
    <row r="29" spans="2:7">
      <c r="B29" s="23"/>
      <c r="C29" s="201"/>
      <c r="D29" s="201"/>
      <c r="E29" s="201"/>
      <c r="F29" s="19"/>
      <c r="G29" s="28"/>
    </row>
    <row r="30" spans="2:7">
      <c r="B30" s="23"/>
      <c r="C30" s="201"/>
      <c r="D30" s="201"/>
      <c r="E30" s="201"/>
      <c r="F30" s="19"/>
      <c r="G30" s="28"/>
    </row>
    <row r="31" spans="2:7">
      <c r="B31" s="23"/>
      <c r="C31" s="201"/>
      <c r="D31" s="201"/>
      <c r="E31" s="201"/>
      <c r="F31" s="19"/>
      <c r="G31" s="28"/>
    </row>
    <row r="32" spans="2:7">
      <c r="B32" s="23"/>
      <c r="C32" s="201"/>
      <c r="D32" s="201"/>
      <c r="E32" s="201"/>
      <c r="F32" s="19"/>
      <c r="G32" s="28"/>
    </row>
    <row r="33" spans="2:7">
      <c r="B33" s="23"/>
      <c r="C33" s="201"/>
      <c r="D33" s="201"/>
      <c r="E33" s="201"/>
      <c r="F33" s="19"/>
      <c r="G33" s="28"/>
    </row>
    <row r="34" spans="2:7">
      <c r="B34" s="23"/>
      <c r="C34" s="201"/>
      <c r="D34" s="201"/>
      <c r="E34" s="201"/>
      <c r="F34" s="19"/>
      <c r="G34" s="28"/>
    </row>
    <row r="35" spans="2:7">
      <c r="B35" s="23"/>
      <c r="C35" s="201"/>
      <c r="D35" s="201"/>
      <c r="E35" s="201"/>
      <c r="F35" s="19"/>
      <c r="G35" s="28"/>
    </row>
    <row r="36" spans="2:7">
      <c r="B36" s="23"/>
      <c r="C36" s="201"/>
      <c r="D36" s="201"/>
      <c r="E36" s="201"/>
      <c r="F36" s="19"/>
      <c r="G36" s="28"/>
    </row>
    <row r="37" spans="2:7">
      <c r="B37" s="23"/>
      <c r="C37" s="201"/>
      <c r="D37" s="201"/>
      <c r="E37" s="201"/>
      <c r="F37" s="19"/>
      <c r="G37" s="28"/>
    </row>
    <row r="38" spans="2:7">
      <c r="B38" s="23"/>
      <c r="C38" s="201"/>
      <c r="D38" s="201"/>
      <c r="E38" s="201"/>
      <c r="F38" s="19"/>
      <c r="G38" s="28"/>
    </row>
    <row r="39" spans="2:7">
      <c r="B39" s="23"/>
      <c r="C39" s="201"/>
      <c r="D39" s="201"/>
      <c r="E39" s="201"/>
      <c r="F39" s="19"/>
      <c r="G39" s="28"/>
    </row>
    <row r="40" spans="2:7">
      <c r="B40" s="23"/>
      <c r="C40" s="201"/>
      <c r="D40" s="201"/>
      <c r="E40" s="201"/>
      <c r="F40" s="19"/>
      <c r="G40" s="28"/>
    </row>
    <row r="41" spans="2:7">
      <c r="B41" s="23"/>
      <c r="C41" s="201"/>
      <c r="D41" s="201"/>
      <c r="E41" s="201"/>
      <c r="F41" s="19"/>
      <c r="G41" s="28"/>
    </row>
    <row r="42" spans="2:7">
      <c r="B42" s="23"/>
      <c r="C42" s="201"/>
      <c r="D42" s="201"/>
      <c r="E42" s="201"/>
      <c r="F42" s="19"/>
      <c r="G42" s="28"/>
    </row>
    <row r="43" spans="2:7">
      <c r="B43" s="23"/>
      <c r="C43" s="201"/>
      <c r="D43" s="201"/>
      <c r="E43" s="201"/>
      <c r="F43" s="19"/>
      <c r="G43" s="28"/>
    </row>
    <row r="44" spans="2:7">
      <c r="B44" s="23"/>
      <c r="C44" s="201"/>
      <c r="D44" s="201"/>
      <c r="E44" s="201"/>
      <c r="F44" s="19"/>
      <c r="G44" s="28"/>
    </row>
    <row r="45" spans="2:7">
      <c r="B45" s="23"/>
      <c r="C45" s="201"/>
      <c r="D45" s="201"/>
      <c r="E45" s="201"/>
      <c r="F45" s="19"/>
      <c r="G45" s="28"/>
    </row>
    <row r="46" spans="2:7">
      <c r="B46" s="23"/>
      <c r="C46" s="201"/>
      <c r="D46" s="201"/>
      <c r="E46" s="201"/>
      <c r="F46" s="19"/>
      <c r="G46" s="28"/>
    </row>
    <row r="47" spans="2:7">
      <c r="B47" s="23"/>
      <c r="C47" s="201"/>
      <c r="D47" s="201"/>
      <c r="E47" s="201"/>
      <c r="F47" s="19"/>
      <c r="G47" s="28"/>
    </row>
    <row r="48" spans="2:7">
      <c r="B48" s="23"/>
      <c r="C48" s="201"/>
      <c r="D48" s="201"/>
      <c r="E48" s="201"/>
      <c r="F48" s="19"/>
      <c r="G48" s="28"/>
    </row>
    <row r="49" spans="2:7">
      <c r="B49" s="23"/>
      <c r="C49" s="201"/>
      <c r="D49" s="201"/>
      <c r="E49" s="201"/>
      <c r="F49" s="19"/>
      <c r="G49" s="28"/>
    </row>
    <row r="50" spans="2:7">
      <c r="B50" s="23"/>
      <c r="C50" s="201"/>
      <c r="D50" s="201"/>
      <c r="E50" s="201"/>
      <c r="F50" s="19"/>
      <c r="G50" s="28"/>
    </row>
    <row r="51" spans="2:7">
      <c r="B51" s="23"/>
      <c r="C51" s="201"/>
      <c r="D51" s="201"/>
      <c r="E51" s="201"/>
      <c r="F51" s="19"/>
      <c r="G51" s="28"/>
    </row>
    <row r="52" spans="2:7">
      <c r="B52" s="23"/>
      <c r="C52" s="201"/>
      <c r="D52" s="201"/>
      <c r="E52" s="201"/>
      <c r="F52" s="19"/>
      <c r="G52" s="28"/>
    </row>
    <row r="53" spans="2:7">
      <c r="B53" s="23"/>
      <c r="C53" s="201"/>
      <c r="D53" s="201"/>
      <c r="E53" s="201"/>
      <c r="F53" s="19"/>
      <c r="G53" s="28"/>
    </row>
    <row r="54" spans="2:7">
      <c r="B54" s="23"/>
      <c r="C54" s="201"/>
      <c r="D54" s="201"/>
      <c r="E54" s="201"/>
      <c r="F54" s="19"/>
      <c r="G54" s="28"/>
    </row>
    <row r="55" spans="2:7">
      <c r="B55" s="23"/>
      <c r="C55" s="201"/>
      <c r="D55" s="201"/>
      <c r="E55" s="201"/>
      <c r="F55" s="19"/>
      <c r="G55" s="28"/>
    </row>
    <row r="56" spans="2:7">
      <c r="B56" s="23"/>
      <c r="C56" s="201"/>
      <c r="D56" s="201"/>
      <c r="E56" s="201"/>
      <c r="F56" s="19"/>
      <c r="G56" s="28"/>
    </row>
    <row r="57" spans="2:7">
      <c r="B57" s="23"/>
      <c r="C57" s="201"/>
      <c r="D57" s="201"/>
      <c r="E57" s="201"/>
      <c r="F57" s="19"/>
      <c r="G57" s="28"/>
    </row>
    <row r="58" spans="2:7">
      <c r="B58" s="23"/>
      <c r="C58" s="201"/>
      <c r="D58" s="201"/>
      <c r="E58" s="201"/>
      <c r="F58" s="19"/>
      <c r="G58" s="28"/>
    </row>
    <row r="59" spans="2:7">
      <c r="B59" s="23"/>
      <c r="C59" s="201"/>
      <c r="D59" s="201"/>
      <c r="E59" s="201"/>
      <c r="F59" s="19"/>
      <c r="G59" s="28"/>
    </row>
    <row r="60" spans="2:7">
      <c r="B60" s="23"/>
      <c r="C60" s="201"/>
      <c r="D60" s="201"/>
      <c r="E60" s="201"/>
      <c r="F60" s="19"/>
      <c r="G60" s="28"/>
    </row>
    <row r="61" spans="2:7">
      <c r="B61" s="23"/>
      <c r="C61" s="201"/>
      <c r="D61" s="201"/>
      <c r="E61" s="201"/>
      <c r="F61" s="19"/>
      <c r="G61" s="28"/>
    </row>
    <row r="62" spans="2:7">
      <c r="B62" s="23"/>
      <c r="C62" s="201"/>
      <c r="D62" s="201"/>
      <c r="E62" s="201"/>
      <c r="F62" s="19"/>
      <c r="G62" s="28"/>
    </row>
    <row r="63" spans="2:7">
      <c r="B63" s="23"/>
      <c r="C63" s="201"/>
      <c r="D63" s="201"/>
      <c r="E63" s="201"/>
      <c r="F63" s="19"/>
      <c r="G63" s="28"/>
    </row>
    <row r="64" spans="2:7">
      <c r="B64" s="23"/>
      <c r="C64" s="201"/>
      <c r="D64" s="201"/>
      <c r="E64" s="201"/>
      <c r="F64" s="19"/>
      <c r="G64" s="28"/>
    </row>
    <row r="65" spans="2:7">
      <c r="B65" s="23"/>
      <c r="C65" s="201"/>
      <c r="D65" s="201"/>
      <c r="E65" s="201"/>
      <c r="F65" s="19"/>
      <c r="G65" s="28"/>
    </row>
    <row r="66" spans="2:7">
      <c r="B66" s="23"/>
      <c r="C66" s="201"/>
      <c r="D66" s="201"/>
      <c r="E66" s="201"/>
      <c r="F66" s="19"/>
      <c r="G66" s="28"/>
    </row>
    <row r="67" spans="2:7">
      <c r="B67" s="23"/>
      <c r="C67" s="201"/>
      <c r="D67" s="201"/>
      <c r="E67" s="201"/>
      <c r="F67" s="19"/>
      <c r="G67" s="28"/>
    </row>
    <row r="68" spans="2:7">
      <c r="B68" s="23"/>
      <c r="C68" s="201"/>
      <c r="D68" s="201"/>
      <c r="E68" s="201"/>
      <c r="F68" s="19"/>
      <c r="G68" s="28"/>
    </row>
    <row r="69" spans="2:7">
      <c r="B69" s="23"/>
      <c r="C69" s="201"/>
      <c r="D69" s="201"/>
      <c r="E69" s="201"/>
      <c r="F69" s="19"/>
      <c r="G69" s="28"/>
    </row>
    <row r="70" spans="2:7">
      <c r="B70" s="23"/>
      <c r="C70" s="201"/>
      <c r="D70" s="201"/>
      <c r="E70" s="201"/>
      <c r="F70" s="19"/>
      <c r="G70" s="28"/>
    </row>
    <row r="71" spans="2:7">
      <c r="B71" s="23"/>
      <c r="C71" s="201"/>
      <c r="D71" s="201"/>
      <c r="E71" s="201"/>
      <c r="F71" s="19"/>
      <c r="G71" s="28"/>
    </row>
    <row r="72" spans="2:7">
      <c r="B72" s="23"/>
      <c r="C72" s="201"/>
      <c r="D72" s="201"/>
      <c r="E72" s="201"/>
      <c r="F72" s="19"/>
      <c r="G72" s="28"/>
    </row>
    <row r="73" spans="2:7">
      <c r="B73" s="23"/>
      <c r="C73" s="201"/>
      <c r="D73" s="201"/>
      <c r="E73" s="201"/>
      <c r="F73" s="19"/>
      <c r="G73" s="28"/>
    </row>
    <row r="74" spans="2:7">
      <c r="B74" s="23"/>
      <c r="C74" s="201"/>
      <c r="D74" s="201"/>
      <c r="E74" s="201"/>
      <c r="F74" s="19"/>
      <c r="G74" s="28"/>
    </row>
    <row r="75" spans="2:7">
      <c r="B75" s="23"/>
      <c r="C75" s="201"/>
      <c r="D75" s="201"/>
      <c r="E75" s="201"/>
      <c r="F75" s="19"/>
      <c r="G75" s="28"/>
    </row>
    <row r="76" spans="2:7">
      <c r="B76" s="23"/>
      <c r="C76" s="201"/>
      <c r="D76" s="201"/>
      <c r="E76" s="201"/>
      <c r="F76" s="19"/>
      <c r="G76" s="28"/>
    </row>
    <row r="77" spans="2:7">
      <c r="B77" s="23"/>
      <c r="C77" s="201"/>
      <c r="D77" s="201"/>
      <c r="E77" s="201"/>
      <c r="F77" s="19"/>
      <c r="G77" s="28"/>
    </row>
    <row r="78" spans="2:7">
      <c r="B78" s="23"/>
      <c r="C78" s="201"/>
      <c r="D78" s="201"/>
      <c r="E78" s="201"/>
      <c r="F78" s="19"/>
      <c r="G78" s="28"/>
    </row>
    <row r="79" spans="2:7">
      <c r="B79" s="23"/>
      <c r="C79" s="201"/>
      <c r="D79" s="201"/>
      <c r="E79" s="201"/>
      <c r="F79" s="19"/>
      <c r="G79" s="28"/>
    </row>
    <row r="80" spans="2:7">
      <c r="B80" s="23"/>
      <c r="C80" s="201"/>
      <c r="D80" s="201"/>
      <c r="E80" s="201"/>
      <c r="F80" s="19"/>
      <c r="G80" s="28"/>
    </row>
    <row r="81" spans="2:7">
      <c r="B81" s="23"/>
      <c r="C81" s="201"/>
      <c r="D81" s="201"/>
      <c r="E81" s="201"/>
      <c r="F81" s="19"/>
      <c r="G81" s="28"/>
    </row>
    <row r="82" spans="2:7">
      <c r="B82" s="23"/>
      <c r="C82" s="201"/>
      <c r="D82" s="201"/>
      <c r="E82" s="201"/>
      <c r="F82" s="19"/>
      <c r="G82" s="28"/>
    </row>
    <row r="83" spans="2:7">
      <c r="B83" s="23"/>
      <c r="C83" s="201"/>
      <c r="D83" s="201"/>
      <c r="E83" s="201"/>
      <c r="F83" s="19"/>
      <c r="G83" s="28"/>
    </row>
    <row r="84" spans="2:7">
      <c r="B84" s="23"/>
      <c r="C84" s="201"/>
      <c r="D84" s="201"/>
      <c r="E84" s="201"/>
      <c r="F84" s="19"/>
      <c r="G84" s="28"/>
    </row>
    <row r="85" spans="2:7">
      <c r="B85" s="23"/>
      <c r="C85" s="201"/>
      <c r="D85" s="201"/>
      <c r="E85" s="201"/>
      <c r="F85" s="19"/>
      <c r="G85" s="28"/>
    </row>
    <row r="86" spans="2:7">
      <c r="B86" s="23"/>
      <c r="C86" s="201"/>
      <c r="D86" s="201"/>
      <c r="E86" s="201"/>
      <c r="F86" s="19"/>
      <c r="G86" s="28"/>
    </row>
    <row r="87" spans="2:7">
      <c r="B87" s="23"/>
      <c r="C87" s="201"/>
      <c r="D87" s="201"/>
      <c r="E87" s="201"/>
      <c r="F87" s="19"/>
      <c r="G87" s="28"/>
    </row>
    <row r="88" spans="2:7">
      <c r="B88" s="23"/>
      <c r="C88" s="201"/>
      <c r="D88" s="201"/>
      <c r="E88" s="201"/>
      <c r="F88" s="19"/>
      <c r="G88" s="28"/>
    </row>
    <row r="89" spans="2:7">
      <c r="B89" s="23"/>
      <c r="C89" s="201"/>
      <c r="D89" s="201"/>
      <c r="E89" s="201"/>
      <c r="F89" s="19"/>
      <c r="G89" s="28"/>
    </row>
    <row r="90" spans="2:7">
      <c r="B90" s="23"/>
      <c r="C90" s="201"/>
      <c r="D90" s="201"/>
      <c r="E90" s="201"/>
      <c r="F90" s="19"/>
      <c r="G90" s="28"/>
    </row>
    <row r="91" spans="2:7">
      <c r="B91" s="23"/>
      <c r="C91" s="201"/>
      <c r="D91" s="201"/>
      <c r="E91" s="201"/>
      <c r="F91" s="19"/>
      <c r="G91" s="28"/>
    </row>
    <row r="92" spans="2:7">
      <c r="B92" s="23"/>
      <c r="C92" s="201"/>
      <c r="D92" s="201"/>
      <c r="E92" s="201"/>
      <c r="F92" s="19"/>
      <c r="G92" s="28"/>
    </row>
    <row r="93" spans="2:7">
      <c r="B93" s="23"/>
      <c r="C93" s="201"/>
      <c r="D93" s="201"/>
      <c r="E93" s="201"/>
      <c r="F93" s="19"/>
      <c r="G93" s="28"/>
    </row>
    <row r="94" spans="2:7">
      <c r="B94" s="23"/>
      <c r="C94" s="201"/>
      <c r="D94" s="201"/>
      <c r="E94" s="201"/>
      <c r="F94" s="19"/>
      <c r="G94" s="28"/>
    </row>
    <row r="95" spans="2:7">
      <c r="B95" s="23"/>
      <c r="C95" s="201"/>
      <c r="D95" s="201"/>
      <c r="E95" s="201"/>
      <c r="F95" s="19"/>
      <c r="G95" s="28"/>
    </row>
    <row r="96" spans="2:7">
      <c r="B96" s="23"/>
      <c r="C96" s="201"/>
      <c r="D96" s="201"/>
      <c r="E96" s="201"/>
      <c r="F96" s="19"/>
      <c r="G96" s="28"/>
    </row>
    <row r="97" spans="2:7">
      <c r="B97" s="23"/>
      <c r="C97" s="201"/>
      <c r="D97" s="201"/>
      <c r="E97" s="201"/>
      <c r="F97" s="19"/>
      <c r="G97" s="28"/>
    </row>
    <row r="98" spans="2:7">
      <c r="B98" s="23"/>
      <c r="C98" s="201"/>
      <c r="D98" s="201"/>
      <c r="E98" s="201"/>
      <c r="F98" s="19"/>
      <c r="G98" s="28"/>
    </row>
    <row r="99" spans="2:7">
      <c r="B99" s="23"/>
      <c r="C99" s="201"/>
      <c r="D99" s="201"/>
      <c r="E99" s="201"/>
      <c r="F99" s="19"/>
      <c r="G99" s="28"/>
    </row>
    <row r="100" spans="2:7">
      <c r="B100" s="23"/>
      <c r="C100" s="201"/>
      <c r="D100" s="201"/>
      <c r="E100" s="201"/>
      <c r="F100" s="19"/>
      <c r="G100" s="28"/>
    </row>
    <row r="101" spans="2:7">
      <c r="B101" s="23"/>
      <c r="C101" s="201"/>
      <c r="D101" s="201"/>
      <c r="E101" s="201"/>
      <c r="F101" s="19"/>
      <c r="G101" s="28"/>
    </row>
    <row r="102" spans="2:7">
      <c r="B102" s="23"/>
      <c r="C102" s="201"/>
      <c r="D102" s="201"/>
      <c r="E102" s="201"/>
      <c r="F102" s="19"/>
      <c r="G102" s="28"/>
    </row>
    <row r="103" spans="2:7">
      <c r="B103" s="23"/>
      <c r="C103" s="201"/>
      <c r="D103" s="201"/>
      <c r="E103" s="201"/>
      <c r="F103" s="19"/>
      <c r="G103" s="28"/>
    </row>
    <row r="104" spans="2:7">
      <c r="B104" s="23"/>
      <c r="C104" s="201"/>
      <c r="D104" s="201"/>
      <c r="E104" s="201"/>
      <c r="F104" s="19"/>
      <c r="G104" s="28"/>
    </row>
    <row r="105" spans="2:7">
      <c r="B105" s="23"/>
      <c r="C105" s="201"/>
      <c r="D105" s="201"/>
      <c r="E105" s="201"/>
      <c r="F105" s="19"/>
      <c r="G105" s="28"/>
    </row>
    <row r="106" spans="2:7">
      <c r="B106" s="23"/>
      <c r="C106" s="201"/>
      <c r="D106" s="201"/>
      <c r="E106" s="201"/>
      <c r="F106" s="19"/>
      <c r="G106" s="28"/>
    </row>
    <row r="107" spans="2:7">
      <c r="B107" s="23"/>
      <c r="C107" s="201"/>
      <c r="D107" s="201"/>
      <c r="E107" s="201"/>
      <c r="F107" s="19"/>
      <c r="G107" s="28"/>
    </row>
    <row r="108" spans="2:7">
      <c r="B108" s="23"/>
      <c r="C108" s="201"/>
      <c r="D108" s="201"/>
      <c r="E108" s="201"/>
      <c r="F108" s="19"/>
      <c r="G108" s="28"/>
    </row>
    <row r="109" spans="2:7">
      <c r="B109" s="23"/>
      <c r="C109" s="201"/>
      <c r="D109" s="201"/>
      <c r="E109" s="201"/>
      <c r="F109" s="19"/>
      <c r="G109" s="28"/>
    </row>
    <row r="110" spans="2:7">
      <c r="B110" s="23"/>
      <c r="C110" s="201"/>
      <c r="D110" s="201"/>
      <c r="E110" s="201"/>
      <c r="F110" s="19"/>
      <c r="G110" s="28"/>
    </row>
    <row r="111" spans="2:7">
      <c r="B111" s="23"/>
      <c r="C111" s="201"/>
      <c r="D111" s="201"/>
      <c r="E111" s="201"/>
      <c r="F111" s="19"/>
      <c r="G111" s="28"/>
    </row>
    <row r="112" spans="2:7">
      <c r="B112" s="23"/>
      <c r="C112" s="201"/>
      <c r="D112" s="201"/>
      <c r="E112" s="201"/>
      <c r="F112" s="19"/>
      <c r="G112" s="28"/>
    </row>
    <row r="113" spans="2:7">
      <c r="B113" s="23"/>
      <c r="C113" s="201"/>
      <c r="D113" s="201"/>
      <c r="E113" s="201"/>
      <c r="F113" s="19"/>
      <c r="G113" s="28"/>
    </row>
    <row r="114" spans="2:7">
      <c r="B114" s="23"/>
      <c r="C114" s="201"/>
      <c r="D114" s="201"/>
      <c r="E114" s="201"/>
      <c r="F114" s="19"/>
      <c r="G114" s="28"/>
    </row>
    <row r="115" spans="2:7">
      <c r="B115" s="23"/>
      <c r="C115" s="201"/>
      <c r="D115" s="201"/>
      <c r="E115" s="201"/>
      <c r="F115" s="19"/>
      <c r="G115" s="28"/>
    </row>
    <row r="116" spans="2:7">
      <c r="B116" s="23"/>
      <c r="C116" s="201"/>
      <c r="D116" s="201"/>
      <c r="E116" s="201"/>
      <c r="F116" s="19"/>
      <c r="G116" s="28"/>
    </row>
    <row r="117" spans="2:7">
      <c r="B117" s="23"/>
      <c r="C117" s="201"/>
      <c r="D117" s="201"/>
      <c r="E117" s="201"/>
      <c r="F117" s="19"/>
      <c r="G117" s="28"/>
    </row>
    <row r="118" spans="2:7">
      <c r="B118" s="23"/>
      <c r="C118" s="201"/>
      <c r="D118" s="201"/>
      <c r="E118" s="201"/>
      <c r="F118" s="19"/>
      <c r="G118" s="28"/>
    </row>
    <row r="119" spans="2:7">
      <c r="B119" s="23"/>
      <c r="C119" s="201"/>
      <c r="D119" s="201"/>
      <c r="E119" s="201"/>
      <c r="F119" s="19"/>
      <c r="G119" s="28"/>
    </row>
    <row r="120" spans="2:7">
      <c r="B120" s="23"/>
      <c r="C120" s="201"/>
      <c r="D120" s="201"/>
      <c r="E120" s="201"/>
      <c r="F120" s="19"/>
      <c r="G120" s="28"/>
    </row>
    <row r="121" spans="2:7">
      <c r="B121" s="23"/>
      <c r="C121" s="201"/>
      <c r="D121" s="201"/>
      <c r="E121" s="201"/>
      <c r="F121" s="19"/>
      <c r="G121" s="28"/>
    </row>
    <row r="122" spans="2:7">
      <c r="B122" s="23"/>
      <c r="C122" s="201"/>
      <c r="D122" s="201"/>
      <c r="E122" s="201"/>
      <c r="F122" s="19"/>
      <c r="G122" s="28"/>
    </row>
    <row r="123" spans="2:7">
      <c r="B123" s="23"/>
      <c r="C123" s="201"/>
      <c r="D123" s="201"/>
      <c r="E123" s="201"/>
      <c r="F123" s="19"/>
      <c r="G123" s="28"/>
    </row>
    <row r="124" spans="2:7">
      <c r="B124" s="23"/>
      <c r="C124" s="201"/>
      <c r="D124" s="201"/>
      <c r="E124" s="201"/>
      <c r="F124" s="19"/>
      <c r="G124" s="28"/>
    </row>
    <row r="125" spans="2:7">
      <c r="B125" s="23"/>
      <c r="C125" s="201"/>
      <c r="D125" s="201"/>
      <c r="E125" s="201"/>
      <c r="F125" s="19"/>
      <c r="G125" s="28"/>
    </row>
    <row r="126" spans="2:7">
      <c r="B126" s="23"/>
      <c r="C126" s="201"/>
      <c r="D126" s="201"/>
      <c r="E126" s="201"/>
      <c r="F126" s="19"/>
      <c r="G126" s="28"/>
    </row>
    <row r="127" spans="2:7">
      <c r="B127" s="23"/>
      <c r="C127" s="201"/>
      <c r="D127" s="201"/>
      <c r="E127" s="201"/>
      <c r="F127" s="19"/>
      <c r="G127" s="28"/>
    </row>
    <row r="128" spans="2:7">
      <c r="B128" s="23"/>
      <c r="C128" s="201"/>
      <c r="D128" s="201"/>
      <c r="E128" s="201"/>
      <c r="F128" s="19"/>
      <c r="G128" s="28"/>
    </row>
    <row r="129" spans="2:7">
      <c r="B129" s="23"/>
      <c r="C129" s="201"/>
      <c r="D129" s="201"/>
      <c r="E129" s="201"/>
      <c r="F129" s="19"/>
      <c r="G129" s="28"/>
    </row>
    <row r="130" spans="2:7">
      <c r="B130" s="23"/>
      <c r="C130" s="201"/>
      <c r="D130" s="201"/>
      <c r="E130" s="201"/>
      <c r="F130" s="19"/>
      <c r="G130" s="28"/>
    </row>
    <row r="131" spans="2:7">
      <c r="B131" s="23"/>
      <c r="C131" s="201"/>
      <c r="D131" s="201"/>
      <c r="E131" s="201"/>
      <c r="F131" s="19"/>
      <c r="G131" s="28"/>
    </row>
    <row r="132" spans="2:7">
      <c r="B132" s="23"/>
      <c r="C132" s="201"/>
      <c r="D132" s="201"/>
      <c r="E132" s="201"/>
      <c r="F132" s="19"/>
      <c r="G132" s="28"/>
    </row>
    <row r="133" spans="2:7">
      <c r="B133" s="23"/>
      <c r="C133" s="201"/>
      <c r="D133" s="201"/>
      <c r="E133" s="201"/>
      <c r="F133" s="19"/>
      <c r="G133" s="28"/>
    </row>
    <row r="134" spans="2:7">
      <c r="B134" s="23"/>
      <c r="C134" s="201"/>
      <c r="D134" s="201"/>
      <c r="E134" s="201"/>
      <c r="F134" s="19"/>
      <c r="G134" s="28"/>
    </row>
    <row r="135" spans="2:7">
      <c r="B135" s="23"/>
      <c r="C135" s="201"/>
      <c r="D135" s="201"/>
      <c r="E135" s="201"/>
      <c r="F135" s="19"/>
      <c r="G135" s="28"/>
    </row>
    <row r="136" spans="2:7">
      <c r="B136" s="23"/>
      <c r="C136" s="201"/>
      <c r="D136" s="201"/>
      <c r="E136" s="201"/>
      <c r="F136" s="19"/>
      <c r="G136" s="28"/>
    </row>
    <row r="137" spans="2:7">
      <c r="B137" s="23"/>
      <c r="C137" s="201"/>
      <c r="D137" s="201"/>
      <c r="E137" s="201"/>
      <c r="F137" s="19"/>
      <c r="G137" s="28"/>
    </row>
    <row r="138" spans="2:7">
      <c r="B138" s="23"/>
      <c r="C138" s="201"/>
      <c r="D138" s="201"/>
      <c r="E138" s="201"/>
      <c r="F138" s="19"/>
      <c r="G138" s="28"/>
    </row>
    <row r="139" spans="2:7">
      <c r="B139" s="23"/>
      <c r="C139" s="201"/>
      <c r="D139" s="201"/>
      <c r="E139" s="201"/>
      <c r="F139" s="19"/>
      <c r="G139" s="28"/>
    </row>
    <row r="140" spans="2:7">
      <c r="B140" s="23"/>
      <c r="C140" s="201"/>
      <c r="D140" s="201"/>
      <c r="E140" s="201"/>
      <c r="F140" s="19"/>
      <c r="G140" s="28"/>
    </row>
    <row r="141" spans="2:7">
      <c r="B141" s="23"/>
      <c r="C141" s="201"/>
      <c r="D141" s="201"/>
      <c r="E141" s="201"/>
      <c r="F141" s="19"/>
      <c r="G141" s="28"/>
    </row>
    <row r="142" spans="2:7">
      <c r="B142" s="23"/>
      <c r="C142" s="201"/>
      <c r="D142" s="201"/>
      <c r="E142" s="201"/>
      <c r="F142" s="19"/>
      <c r="G142" s="28"/>
    </row>
    <row r="143" spans="2:7">
      <c r="B143" s="23"/>
      <c r="C143" s="201"/>
      <c r="D143" s="201"/>
      <c r="E143" s="201"/>
      <c r="F143" s="19"/>
      <c r="G143" s="28"/>
    </row>
    <row r="144" spans="2:7">
      <c r="B144" s="23"/>
      <c r="C144" s="201"/>
      <c r="D144" s="201"/>
      <c r="E144" s="201"/>
      <c r="F144" s="19"/>
      <c r="G144" s="28"/>
    </row>
    <row r="145" spans="2:7">
      <c r="B145" s="23"/>
      <c r="C145" s="201"/>
      <c r="D145" s="201"/>
      <c r="E145" s="201"/>
      <c r="F145" s="19"/>
      <c r="G145" s="28"/>
    </row>
    <row r="146" spans="2:7">
      <c r="B146" s="23"/>
      <c r="C146" s="201"/>
      <c r="D146" s="201"/>
      <c r="E146" s="201"/>
      <c r="F146" s="19"/>
      <c r="G146" s="28"/>
    </row>
    <row r="147" spans="2:7">
      <c r="B147" s="23"/>
      <c r="C147" s="201"/>
      <c r="D147" s="201"/>
      <c r="E147" s="201"/>
      <c r="F147" s="19"/>
      <c r="G147" s="28"/>
    </row>
    <row r="148" spans="2:7">
      <c r="B148" s="23"/>
      <c r="C148" s="201"/>
      <c r="D148" s="201"/>
      <c r="E148" s="201"/>
      <c r="F148" s="19"/>
      <c r="G148" s="28"/>
    </row>
    <row r="149" spans="2:7">
      <c r="B149" s="23"/>
      <c r="C149" s="201"/>
      <c r="D149" s="201"/>
      <c r="E149" s="201"/>
      <c r="F149" s="19"/>
      <c r="G149" s="28"/>
    </row>
    <row r="150" spans="2:7">
      <c r="B150" s="23"/>
      <c r="C150" s="201"/>
      <c r="D150" s="201"/>
      <c r="E150" s="201"/>
      <c r="F150" s="19"/>
      <c r="G150" s="28"/>
    </row>
    <row r="151" spans="2:7">
      <c r="B151" s="23"/>
      <c r="C151" s="201"/>
      <c r="D151" s="201"/>
      <c r="E151" s="201"/>
      <c r="F151" s="19"/>
      <c r="G151" s="28"/>
    </row>
    <row r="152" spans="2:7">
      <c r="B152" s="23"/>
      <c r="C152" s="201"/>
      <c r="D152" s="201"/>
      <c r="E152" s="201"/>
      <c r="F152" s="19"/>
      <c r="G152" s="28"/>
    </row>
    <row r="153" spans="2:7">
      <c r="B153" s="23"/>
      <c r="C153" s="201"/>
      <c r="D153" s="201"/>
      <c r="E153" s="201"/>
      <c r="F153" s="19"/>
      <c r="G153" s="28"/>
    </row>
    <row r="154" spans="2:7">
      <c r="B154" s="23"/>
      <c r="C154" s="201"/>
      <c r="D154" s="201"/>
      <c r="E154" s="201"/>
      <c r="F154" s="19"/>
      <c r="G154" s="28"/>
    </row>
    <row r="155" spans="2:7">
      <c r="B155" s="23"/>
      <c r="C155" s="201"/>
      <c r="D155" s="201"/>
      <c r="E155" s="201"/>
      <c r="F155" s="19"/>
      <c r="G155" s="28"/>
    </row>
    <row r="156" spans="2:7">
      <c r="B156" s="23"/>
      <c r="C156" s="201"/>
      <c r="D156" s="201"/>
      <c r="E156" s="201"/>
      <c r="F156" s="19"/>
      <c r="G156" s="28"/>
    </row>
    <row r="157" spans="2:7">
      <c r="B157" s="23"/>
      <c r="C157" s="201"/>
      <c r="D157" s="201"/>
      <c r="E157" s="201"/>
      <c r="F157" s="19"/>
      <c r="G157" s="28"/>
    </row>
    <row r="158" spans="2:7">
      <c r="B158" s="23"/>
      <c r="C158" s="201"/>
      <c r="D158" s="201"/>
      <c r="E158" s="201"/>
      <c r="F158" s="19"/>
      <c r="G158" s="28"/>
    </row>
    <row r="159" spans="2:7">
      <c r="B159" s="23"/>
      <c r="C159" s="201"/>
      <c r="D159" s="201"/>
      <c r="E159" s="201"/>
      <c r="F159" s="19"/>
      <c r="G159" s="28"/>
    </row>
    <row r="160" spans="2:7">
      <c r="B160" s="23"/>
      <c r="C160" s="201"/>
      <c r="D160" s="201"/>
      <c r="E160" s="201"/>
      <c r="F160" s="19"/>
      <c r="G160" s="28"/>
    </row>
    <row r="161" spans="2:7">
      <c r="B161" s="23"/>
      <c r="C161" s="201"/>
      <c r="D161" s="201"/>
      <c r="E161" s="201"/>
      <c r="F161" s="19"/>
      <c r="G161" s="28"/>
    </row>
    <row r="162" spans="2:7">
      <c r="B162" s="23"/>
      <c r="C162" s="201"/>
      <c r="D162" s="201"/>
      <c r="E162" s="201"/>
      <c r="F162" s="19"/>
      <c r="G162" s="28"/>
    </row>
    <row r="163" spans="2:7">
      <c r="B163" s="23"/>
      <c r="C163" s="201"/>
      <c r="D163" s="201"/>
      <c r="E163" s="201"/>
      <c r="F163" s="19"/>
      <c r="G163" s="28"/>
    </row>
    <row r="164" spans="2:7">
      <c r="B164" s="23"/>
      <c r="C164" s="201"/>
      <c r="D164" s="201"/>
      <c r="E164" s="201"/>
      <c r="F164" s="19"/>
      <c r="G164" s="28"/>
    </row>
    <row r="165" spans="2:7">
      <c r="B165" s="23"/>
      <c r="C165" s="201"/>
      <c r="D165" s="201"/>
      <c r="E165" s="201"/>
      <c r="F165" s="19"/>
      <c r="G165" s="28"/>
    </row>
    <row r="166" spans="2:7">
      <c r="B166" s="23"/>
      <c r="C166" s="201"/>
      <c r="D166" s="201"/>
      <c r="E166" s="201"/>
      <c r="F166" s="19"/>
      <c r="G166" s="28"/>
    </row>
    <row r="167" spans="2:7">
      <c r="B167" s="23"/>
      <c r="C167" s="201"/>
      <c r="D167" s="201"/>
      <c r="E167" s="201"/>
      <c r="F167" s="19"/>
      <c r="G167" s="28"/>
    </row>
    <row r="168" spans="2:7">
      <c r="B168" s="23"/>
      <c r="C168" s="201"/>
      <c r="D168" s="201"/>
      <c r="E168" s="201"/>
      <c r="F168" s="19"/>
      <c r="G168" s="28"/>
    </row>
    <row r="169" spans="2:7">
      <c r="B169" s="23"/>
      <c r="C169" s="201"/>
      <c r="D169" s="201"/>
      <c r="E169" s="201"/>
      <c r="F169" s="19"/>
      <c r="G169" s="28"/>
    </row>
    <row r="170" spans="2:7">
      <c r="B170" s="23"/>
      <c r="C170" s="201"/>
      <c r="D170" s="201"/>
      <c r="E170" s="201"/>
      <c r="F170" s="19"/>
      <c r="G170" s="28"/>
    </row>
    <row r="171" spans="2:7">
      <c r="B171" s="23"/>
      <c r="C171" s="201"/>
      <c r="D171" s="201"/>
      <c r="E171" s="201"/>
      <c r="F171" s="19"/>
      <c r="G171" s="28"/>
    </row>
    <row r="172" spans="2:7">
      <c r="B172" s="23"/>
      <c r="C172" s="201"/>
      <c r="D172" s="201"/>
      <c r="E172" s="201"/>
      <c r="F172" s="19"/>
      <c r="G172" s="28"/>
    </row>
    <row r="173" spans="2:7">
      <c r="B173" s="23"/>
      <c r="C173" s="201"/>
      <c r="D173" s="201"/>
      <c r="E173" s="201"/>
      <c r="F173" s="19"/>
      <c r="G173" s="28"/>
    </row>
    <row r="174" spans="2:7">
      <c r="B174" s="23"/>
      <c r="C174" s="201"/>
      <c r="D174" s="201"/>
      <c r="E174" s="201"/>
      <c r="F174" s="19"/>
      <c r="G174" s="28"/>
    </row>
    <row r="175" spans="2:7">
      <c r="B175" s="23"/>
      <c r="C175" s="201"/>
      <c r="D175" s="201"/>
      <c r="E175" s="201"/>
      <c r="F175" s="19"/>
      <c r="G175" s="28"/>
    </row>
    <row r="176" spans="2:7">
      <c r="B176" s="23"/>
      <c r="C176" s="201"/>
      <c r="D176" s="201"/>
      <c r="E176" s="201"/>
      <c r="F176" s="19"/>
      <c r="G176" s="28"/>
    </row>
    <row r="177" spans="2:7">
      <c r="B177" s="23"/>
      <c r="C177" s="201"/>
      <c r="D177" s="201"/>
      <c r="E177" s="201"/>
      <c r="F177" s="19"/>
      <c r="G177" s="28"/>
    </row>
    <row r="178" spans="2:7">
      <c r="B178" s="23"/>
      <c r="C178" s="201"/>
      <c r="D178" s="201"/>
      <c r="E178" s="201"/>
      <c r="F178" s="19"/>
      <c r="G178" s="28"/>
    </row>
    <row r="179" spans="2:7">
      <c r="B179" s="23"/>
      <c r="C179" s="201"/>
      <c r="D179" s="201"/>
      <c r="E179" s="201"/>
      <c r="F179" s="19"/>
      <c r="G179" s="28"/>
    </row>
    <row r="180" spans="2:7">
      <c r="B180" s="23"/>
      <c r="C180" s="201"/>
      <c r="D180" s="201"/>
      <c r="E180" s="201"/>
      <c r="F180" s="19"/>
      <c r="G180" s="28"/>
    </row>
    <row r="181" spans="2:7">
      <c r="B181" s="23"/>
      <c r="C181" s="201"/>
      <c r="D181" s="201"/>
      <c r="E181" s="201"/>
      <c r="F181" s="19"/>
      <c r="G181" s="28"/>
    </row>
    <row r="182" spans="2:7">
      <c r="B182" s="23"/>
      <c r="C182" s="201"/>
      <c r="D182" s="201"/>
      <c r="E182" s="201"/>
      <c r="F182" s="19"/>
      <c r="G182" s="28"/>
    </row>
    <row r="183" spans="2:7">
      <c r="B183" s="23"/>
      <c r="C183" s="201"/>
      <c r="D183" s="201"/>
      <c r="E183" s="201"/>
      <c r="F183" s="19"/>
      <c r="G183" s="28"/>
    </row>
    <row r="184" spans="2:7">
      <c r="B184" s="23"/>
      <c r="C184" s="201"/>
      <c r="D184" s="201"/>
      <c r="E184" s="201"/>
      <c r="F184" s="19"/>
      <c r="G184" s="28"/>
    </row>
    <row r="185" spans="2:7">
      <c r="B185" s="23"/>
      <c r="C185" s="201"/>
      <c r="D185" s="201"/>
      <c r="E185" s="201"/>
      <c r="F185" s="19"/>
      <c r="G185" s="28"/>
    </row>
    <row r="186" spans="2:7">
      <c r="B186" s="23"/>
      <c r="C186" s="201"/>
      <c r="D186" s="201"/>
      <c r="E186" s="201"/>
      <c r="F186" s="19"/>
      <c r="G186" s="28"/>
    </row>
    <row r="187" spans="2:7">
      <c r="B187" s="23"/>
      <c r="C187" s="201"/>
      <c r="D187" s="201"/>
      <c r="E187" s="201"/>
      <c r="F187" s="19"/>
      <c r="G187" s="28"/>
    </row>
    <row r="188" spans="2:7">
      <c r="B188" s="23"/>
      <c r="C188" s="201"/>
      <c r="D188" s="201"/>
      <c r="E188" s="201"/>
      <c r="F188" s="19"/>
      <c r="G188" s="28"/>
    </row>
    <row r="189" spans="2:7">
      <c r="B189" s="23"/>
      <c r="C189" s="201"/>
      <c r="D189" s="201"/>
      <c r="E189" s="201"/>
      <c r="F189" s="19"/>
      <c r="G189" s="28"/>
    </row>
    <row r="190" spans="2:7">
      <c r="B190" s="23"/>
      <c r="C190" s="201"/>
      <c r="D190" s="201"/>
      <c r="E190" s="201"/>
      <c r="F190" s="19"/>
      <c r="G190" s="28"/>
    </row>
    <row r="191" spans="2:7">
      <c r="B191" s="23"/>
      <c r="C191" s="201"/>
      <c r="D191" s="201"/>
      <c r="E191" s="201"/>
      <c r="F191" s="19"/>
      <c r="G191" s="28"/>
    </row>
    <row r="192" spans="2:7">
      <c r="B192" s="23"/>
      <c r="C192" s="201"/>
      <c r="D192" s="201"/>
      <c r="E192" s="201"/>
      <c r="F192" s="19"/>
      <c r="G192" s="28"/>
    </row>
    <row r="193" spans="2:7">
      <c r="B193" s="23"/>
      <c r="C193" s="201"/>
      <c r="D193" s="201"/>
      <c r="E193" s="201"/>
      <c r="F193" s="19"/>
      <c r="G193" s="28"/>
    </row>
    <row r="194" spans="2:7">
      <c r="B194" s="23"/>
      <c r="C194" s="201"/>
      <c r="D194" s="201"/>
      <c r="E194" s="201"/>
      <c r="F194" s="19"/>
      <c r="G194" s="28"/>
    </row>
    <row r="195" spans="2:7">
      <c r="B195" s="23"/>
      <c r="C195" s="201"/>
      <c r="D195" s="201"/>
      <c r="E195" s="201"/>
      <c r="F195" s="19"/>
      <c r="G195" s="28"/>
    </row>
    <row r="196" spans="2:7">
      <c r="B196" s="23"/>
      <c r="C196" s="201"/>
      <c r="D196" s="201"/>
      <c r="E196" s="201"/>
      <c r="F196" s="19"/>
      <c r="G196" s="28"/>
    </row>
    <row r="197" spans="2:7">
      <c r="B197" s="23"/>
      <c r="C197" s="201"/>
      <c r="D197" s="201"/>
      <c r="E197" s="201"/>
      <c r="F197" s="19"/>
      <c r="G197" s="28"/>
    </row>
    <row r="198" spans="2:7">
      <c r="B198" s="23"/>
      <c r="C198" s="201"/>
      <c r="D198" s="201"/>
      <c r="E198" s="201"/>
      <c r="F198" s="19"/>
      <c r="G198" s="28"/>
    </row>
    <row r="199" spans="2:7">
      <c r="B199" s="23"/>
      <c r="C199" s="201"/>
      <c r="D199" s="201"/>
      <c r="E199" s="201"/>
      <c r="F199" s="19"/>
      <c r="G199" s="28"/>
    </row>
    <row r="200" spans="2:7">
      <c r="B200" s="23"/>
      <c r="C200" s="201"/>
      <c r="D200" s="201"/>
      <c r="E200" s="201"/>
      <c r="F200" s="19"/>
      <c r="G200" s="28"/>
    </row>
    <row r="201" spans="2:7">
      <c r="B201" s="23"/>
      <c r="C201" s="201"/>
      <c r="D201" s="201"/>
      <c r="E201" s="201"/>
      <c r="F201" s="19"/>
      <c r="G201" s="28"/>
    </row>
    <row r="202" spans="2:7">
      <c r="B202" s="23"/>
      <c r="C202" s="201"/>
      <c r="D202" s="201"/>
      <c r="E202" s="201"/>
      <c r="F202" s="19"/>
      <c r="G202" s="28"/>
    </row>
    <row r="203" spans="2:7">
      <c r="B203" s="23"/>
      <c r="C203" s="201"/>
      <c r="D203" s="201"/>
      <c r="E203" s="201"/>
      <c r="F203" s="19"/>
      <c r="G203" s="28"/>
    </row>
    <row r="204" spans="2:7">
      <c r="B204" s="23"/>
      <c r="C204" s="201"/>
      <c r="D204" s="201"/>
      <c r="E204" s="201"/>
      <c r="F204" s="19"/>
      <c r="G204" s="28"/>
    </row>
    <row r="205" spans="2:7">
      <c r="B205" s="23"/>
      <c r="C205" s="201"/>
      <c r="D205" s="201"/>
      <c r="E205" s="201"/>
      <c r="F205" s="19"/>
      <c r="G205" s="28"/>
    </row>
    <row r="206" spans="2:7">
      <c r="B206" s="23"/>
      <c r="C206" s="201"/>
      <c r="D206" s="201"/>
      <c r="E206" s="201"/>
      <c r="F206" s="19"/>
      <c r="G206" s="28"/>
    </row>
    <row r="207" spans="2:7">
      <c r="B207" s="23"/>
      <c r="C207" s="201"/>
      <c r="D207" s="201"/>
      <c r="E207" s="201"/>
      <c r="F207" s="19"/>
      <c r="G207" s="28"/>
    </row>
    <row r="208" spans="2:7">
      <c r="B208" s="23"/>
      <c r="C208" s="201"/>
      <c r="D208" s="201"/>
      <c r="E208" s="201"/>
      <c r="F208" s="19"/>
      <c r="G208" s="28"/>
    </row>
    <row r="209" spans="2:7">
      <c r="B209" s="23"/>
      <c r="C209" s="201"/>
      <c r="D209" s="201"/>
      <c r="E209" s="201"/>
      <c r="F209" s="19"/>
      <c r="G209" s="28"/>
    </row>
    <row r="210" spans="2:7">
      <c r="B210" s="23"/>
      <c r="C210" s="201"/>
      <c r="D210" s="201"/>
      <c r="E210" s="201"/>
      <c r="F210" s="19"/>
      <c r="G210" s="28"/>
    </row>
    <row r="211" spans="2:7">
      <c r="B211" s="23"/>
      <c r="C211" s="201"/>
      <c r="D211" s="201"/>
      <c r="E211" s="201"/>
      <c r="F211" s="19"/>
      <c r="G211" s="28"/>
    </row>
    <row r="212" spans="2:7">
      <c r="B212" s="23"/>
      <c r="C212" s="201"/>
      <c r="D212" s="201"/>
      <c r="E212" s="201"/>
      <c r="F212" s="19"/>
      <c r="G212" s="28"/>
    </row>
    <row r="213" spans="2:7">
      <c r="B213" s="23"/>
      <c r="C213" s="201"/>
      <c r="D213" s="201"/>
      <c r="E213" s="201"/>
      <c r="F213" s="19"/>
      <c r="G213" s="28"/>
    </row>
    <row r="214" spans="2:7">
      <c r="B214" s="23"/>
      <c r="C214" s="201"/>
      <c r="D214" s="201"/>
      <c r="E214" s="201"/>
      <c r="F214" s="19"/>
      <c r="G214" s="28"/>
    </row>
    <row r="215" spans="2:7">
      <c r="B215" s="23"/>
      <c r="C215" s="201"/>
      <c r="D215" s="201"/>
      <c r="E215" s="201"/>
      <c r="F215" s="19"/>
      <c r="G215" s="28"/>
    </row>
    <row r="216" spans="2:7">
      <c r="B216" s="23"/>
      <c r="C216" s="201"/>
      <c r="D216" s="201"/>
      <c r="E216" s="201"/>
      <c r="F216" s="19"/>
      <c r="G216" s="28"/>
    </row>
    <row r="217" spans="2:7">
      <c r="B217" s="23"/>
      <c r="C217" s="201"/>
      <c r="D217" s="201"/>
      <c r="E217" s="201"/>
      <c r="F217" s="19"/>
      <c r="G217" s="28"/>
    </row>
    <row r="218" spans="2:7">
      <c r="B218" s="23"/>
      <c r="C218" s="201"/>
      <c r="D218" s="201"/>
      <c r="E218" s="201"/>
      <c r="F218" s="19"/>
      <c r="G218" s="28"/>
    </row>
    <row r="219" spans="2:7">
      <c r="B219" s="23"/>
      <c r="C219" s="201"/>
      <c r="D219" s="201"/>
      <c r="E219" s="201"/>
      <c r="F219" s="19"/>
      <c r="G219" s="28"/>
    </row>
    <row r="220" spans="2:7">
      <c r="B220" s="23"/>
      <c r="C220" s="201"/>
      <c r="D220" s="201"/>
      <c r="E220" s="201"/>
      <c r="F220" s="19"/>
      <c r="G220" s="28"/>
    </row>
    <row r="221" spans="2:7">
      <c r="B221" s="23"/>
      <c r="C221" s="201"/>
      <c r="D221" s="201"/>
      <c r="E221" s="201"/>
      <c r="F221" s="19"/>
      <c r="G221" s="28"/>
    </row>
    <row r="222" spans="2:7">
      <c r="B222" s="23"/>
      <c r="C222" s="201"/>
      <c r="D222" s="201"/>
      <c r="E222" s="201"/>
      <c r="F222" s="19"/>
      <c r="G222" s="28"/>
    </row>
    <row r="223" spans="2:7">
      <c r="B223" s="23"/>
      <c r="C223" s="201"/>
      <c r="D223" s="201"/>
      <c r="E223" s="201"/>
      <c r="F223" s="19"/>
      <c r="G223" s="28"/>
    </row>
    <row r="224" spans="2:7">
      <c r="B224" s="23"/>
      <c r="C224" s="201"/>
      <c r="D224" s="201"/>
      <c r="E224" s="201"/>
      <c r="F224" s="19"/>
      <c r="G224" s="28"/>
    </row>
    <row r="225" spans="2:7">
      <c r="B225" s="23"/>
      <c r="C225" s="201"/>
      <c r="D225" s="201"/>
      <c r="E225" s="201"/>
      <c r="F225" s="19"/>
      <c r="G225" s="28"/>
    </row>
    <row r="226" spans="2:7">
      <c r="B226" s="23"/>
      <c r="C226" s="201"/>
      <c r="D226" s="201"/>
      <c r="E226" s="201"/>
      <c r="F226" s="19"/>
      <c r="G226" s="28"/>
    </row>
    <row r="227" spans="2:7">
      <c r="B227" s="23"/>
      <c r="C227" s="201"/>
      <c r="D227" s="201"/>
      <c r="E227" s="201"/>
      <c r="F227" s="19"/>
      <c r="G227" s="28"/>
    </row>
    <row r="228" spans="2:7">
      <c r="B228" s="23"/>
      <c r="C228" s="201"/>
      <c r="D228" s="201"/>
      <c r="E228" s="201"/>
      <c r="F228" s="19"/>
      <c r="G228" s="28"/>
    </row>
    <row r="229" spans="2:7">
      <c r="B229" s="23"/>
      <c r="C229" s="201"/>
      <c r="D229" s="201"/>
      <c r="E229" s="201"/>
      <c r="F229" s="19"/>
      <c r="G229" s="28"/>
    </row>
    <row r="230" spans="2:7">
      <c r="B230" s="23"/>
      <c r="C230" s="201"/>
      <c r="D230" s="201"/>
      <c r="E230" s="201"/>
      <c r="F230" s="19"/>
      <c r="G230" s="28"/>
    </row>
    <row r="231" spans="2:7">
      <c r="B231" s="23"/>
      <c r="C231" s="201"/>
      <c r="D231" s="201"/>
      <c r="E231" s="201"/>
      <c r="F231" s="19"/>
      <c r="G231" s="28"/>
    </row>
    <row r="232" spans="2:7">
      <c r="B232" s="23"/>
      <c r="C232" s="201"/>
      <c r="D232" s="201"/>
      <c r="E232" s="201"/>
      <c r="F232" s="19"/>
      <c r="G232" s="28"/>
    </row>
    <row r="233" spans="2:7">
      <c r="B233" s="23"/>
      <c r="C233" s="201"/>
      <c r="D233" s="201"/>
      <c r="E233" s="201"/>
      <c r="F233" s="19"/>
      <c r="G233" s="28"/>
    </row>
    <row r="234" spans="2:7">
      <c r="B234" s="23"/>
      <c r="C234" s="201"/>
      <c r="D234" s="201"/>
      <c r="E234" s="201"/>
      <c r="F234" s="19"/>
      <c r="G234" s="28"/>
    </row>
    <row r="235" spans="2:7">
      <c r="B235" s="23"/>
      <c r="C235" s="201"/>
      <c r="D235" s="201"/>
      <c r="E235" s="201"/>
      <c r="F235" s="19"/>
      <c r="G235" s="28"/>
    </row>
    <row r="236" spans="2:7">
      <c r="B236" s="23"/>
      <c r="C236" s="201"/>
      <c r="D236" s="201"/>
      <c r="E236" s="201"/>
      <c r="F236" s="19"/>
      <c r="G236" s="28"/>
    </row>
    <row r="237" spans="2:7">
      <c r="B237" s="23"/>
      <c r="C237" s="201"/>
      <c r="D237" s="201"/>
      <c r="E237" s="201"/>
      <c r="F237" s="19"/>
      <c r="G237" s="28"/>
    </row>
    <row r="238" spans="2:7">
      <c r="B238" s="23"/>
      <c r="C238" s="201"/>
      <c r="D238" s="201"/>
      <c r="E238" s="201"/>
      <c r="F238" s="19"/>
      <c r="G238" s="28"/>
    </row>
    <row r="239" spans="2:7">
      <c r="B239" s="23"/>
      <c r="C239" s="201"/>
      <c r="D239" s="201"/>
      <c r="E239" s="201"/>
      <c r="F239" s="19"/>
      <c r="G239" s="28"/>
    </row>
    <row r="240" spans="2:7">
      <c r="B240" s="23"/>
      <c r="C240" s="201"/>
      <c r="D240" s="201"/>
      <c r="E240" s="201"/>
      <c r="F240" s="19"/>
      <c r="G240" s="28"/>
    </row>
    <row r="241" spans="2:7">
      <c r="B241" s="23"/>
      <c r="C241" s="201"/>
      <c r="D241" s="201"/>
      <c r="E241" s="201"/>
      <c r="F241" s="19"/>
      <c r="G241" s="28"/>
    </row>
    <row r="242" spans="2:7">
      <c r="B242" s="23"/>
      <c r="C242" s="201"/>
      <c r="D242" s="201"/>
      <c r="E242" s="201"/>
      <c r="F242" s="19"/>
      <c r="G242" s="28"/>
    </row>
    <row r="243" spans="2:7">
      <c r="B243" s="23"/>
      <c r="C243" s="201"/>
      <c r="D243" s="201"/>
      <c r="E243" s="201"/>
      <c r="F243" s="19"/>
      <c r="G243" s="28"/>
    </row>
    <row r="244" spans="2:7">
      <c r="B244" s="23"/>
      <c r="C244" s="201"/>
      <c r="D244" s="201"/>
      <c r="E244" s="201"/>
      <c r="F244" s="19"/>
      <c r="G244" s="28"/>
    </row>
    <row r="245" spans="2:7">
      <c r="B245" s="23"/>
      <c r="C245" s="201"/>
      <c r="D245" s="201"/>
      <c r="E245" s="201"/>
      <c r="F245" s="19"/>
      <c r="G245" s="28"/>
    </row>
    <row r="246" spans="2:7">
      <c r="B246" s="23"/>
      <c r="C246" s="201"/>
      <c r="D246" s="201"/>
      <c r="E246" s="201"/>
      <c r="F246" s="19"/>
      <c r="G246" s="28"/>
    </row>
    <row r="247" spans="2:7">
      <c r="B247" s="23"/>
      <c r="C247" s="201"/>
      <c r="D247" s="201"/>
      <c r="E247" s="201"/>
      <c r="F247" s="19"/>
      <c r="G247" s="28"/>
    </row>
    <row r="248" spans="2:7">
      <c r="B248" s="23"/>
      <c r="C248" s="201"/>
      <c r="D248" s="201"/>
      <c r="E248" s="201"/>
      <c r="F248" s="19"/>
      <c r="G248" s="28"/>
    </row>
    <row r="249" spans="2:7">
      <c r="B249" s="23"/>
      <c r="C249" s="201"/>
      <c r="D249" s="201"/>
      <c r="E249" s="201"/>
      <c r="F249" s="19"/>
      <c r="G249" s="28"/>
    </row>
    <row r="250" spans="2:7">
      <c r="B250" s="23"/>
      <c r="C250" s="201"/>
      <c r="D250" s="201"/>
      <c r="E250" s="201"/>
      <c r="F250" s="19"/>
      <c r="G250" s="28"/>
    </row>
    <row r="251" spans="2:7">
      <c r="B251" s="23"/>
      <c r="C251" s="201"/>
      <c r="D251" s="201"/>
      <c r="E251" s="201"/>
      <c r="F251" s="19"/>
      <c r="G251" s="28"/>
    </row>
    <row r="252" spans="2:7">
      <c r="B252" s="23"/>
      <c r="C252" s="201"/>
      <c r="D252" s="201"/>
      <c r="E252" s="201"/>
      <c r="F252" s="19"/>
      <c r="G252" s="28"/>
    </row>
    <row r="253" spans="2:7">
      <c r="B253" s="23"/>
      <c r="C253" s="201"/>
      <c r="D253" s="201"/>
      <c r="E253" s="201"/>
      <c r="F253" s="19"/>
      <c r="G253" s="28"/>
    </row>
    <row r="254" spans="2:7">
      <c r="B254" s="23"/>
      <c r="C254" s="201"/>
      <c r="D254" s="201"/>
      <c r="E254" s="201"/>
      <c r="F254" s="19"/>
      <c r="G254" s="28"/>
    </row>
    <row r="255" spans="2:7">
      <c r="B255" s="23"/>
      <c r="C255" s="201"/>
      <c r="D255" s="201"/>
      <c r="E255" s="201"/>
      <c r="F255" s="19"/>
      <c r="G255" s="28"/>
    </row>
    <row r="256" spans="2:7">
      <c r="B256" s="23"/>
      <c r="C256" s="201"/>
      <c r="D256" s="201"/>
      <c r="E256" s="201"/>
      <c r="F256" s="19"/>
      <c r="G256" s="28"/>
    </row>
    <row r="257" spans="2:7">
      <c r="B257" s="23"/>
      <c r="C257" s="201"/>
      <c r="D257" s="201"/>
      <c r="E257" s="201"/>
      <c r="F257" s="19"/>
      <c r="G257" s="28"/>
    </row>
    <row r="258" spans="2:7">
      <c r="B258" s="23"/>
      <c r="C258" s="201"/>
      <c r="D258" s="201"/>
      <c r="E258" s="201"/>
      <c r="F258" s="19"/>
      <c r="G258" s="28"/>
    </row>
    <row r="259" spans="2:7">
      <c r="B259" s="23"/>
      <c r="C259" s="201"/>
      <c r="D259" s="201"/>
      <c r="E259" s="201"/>
      <c r="F259" s="19"/>
      <c r="G259" s="28"/>
    </row>
    <row r="260" spans="2:7">
      <c r="B260" s="23"/>
      <c r="C260" s="201"/>
      <c r="D260" s="201"/>
      <c r="E260" s="201"/>
      <c r="F260" s="19"/>
      <c r="G260" s="28"/>
    </row>
    <row r="261" spans="2:7">
      <c r="B261" s="23"/>
      <c r="C261" s="201"/>
      <c r="D261" s="201"/>
      <c r="E261" s="201"/>
      <c r="F261" s="19"/>
      <c r="G261" s="28"/>
    </row>
    <row r="262" spans="2:7">
      <c r="B262" s="23"/>
      <c r="C262" s="201"/>
      <c r="D262" s="201"/>
      <c r="E262" s="201"/>
      <c r="F262" s="19"/>
      <c r="G262" s="28"/>
    </row>
    <row r="263" spans="2:7">
      <c r="B263" s="23"/>
      <c r="C263" s="201"/>
      <c r="D263" s="201"/>
      <c r="E263" s="201"/>
      <c r="F263" s="19"/>
      <c r="G263" s="28"/>
    </row>
    <row r="264" spans="2:7">
      <c r="B264" s="23"/>
      <c r="C264" s="201"/>
      <c r="D264" s="201"/>
      <c r="E264" s="201"/>
      <c r="F264" s="19"/>
      <c r="G264" s="28"/>
    </row>
    <row r="265" spans="2:7">
      <c r="B265" s="23"/>
      <c r="C265" s="201"/>
      <c r="D265" s="201"/>
      <c r="E265" s="201"/>
      <c r="F265" s="19"/>
      <c r="G265" s="28"/>
    </row>
    <row r="266" spans="2:7">
      <c r="B266" s="23"/>
      <c r="C266" s="201"/>
      <c r="D266" s="201"/>
      <c r="E266" s="201"/>
      <c r="F266" s="19"/>
      <c r="G266" s="28"/>
    </row>
    <row r="267" spans="2:7">
      <c r="B267" s="23"/>
      <c r="C267" s="201"/>
      <c r="D267" s="201"/>
      <c r="E267" s="201"/>
      <c r="F267" s="19"/>
      <c r="G267" s="28"/>
    </row>
    <row r="268" spans="2:7">
      <c r="B268" s="23"/>
      <c r="C268" s="201"/>
      <c r="D268" s="201"/>
      <c r="E268" s="201"/>
      <c r="F268" s="19"/>
      <c r="G268" s="28"/>
    </row>
    <row r="269" spans="2:7">
      <c r="B269" s="23"/>
      <c r="C269" s="201"/>
      <c r="D269" s="201"/>
      <c r="E269" s="201"/>
      <c r="F269" s="19"/>
      <c r="G269" s="28"/>
    </row>
    <row r="270" spans="2:7">
      <c r="B270" s="23"/>
      <c r="C270" s="201"/>
      <c r="D270" s="201"/>
      <c r="E270" s="201"/>
      <c r="F270" s="19"/>
      <c r="G270" s="28"/>
    </row>
    <row r="271" spans="2:7">
      <c r="B271" s="23"/>
      <c r="C271" s="201"/>
      <c r="D271" s="201"/>
      <c r="E271" s="201"/>
      <c r="F271" s="19"/>
      <c r="G271" s="28"/>
    </row>
    <row r="272" spans="2:7">
      <c r="B272" s="23"/>
      <c r="C272" s="201"/>
      <c r="D272" s="201"/>
      <c r="E272" s="201"/>
      <c r="F272" s="19"/>
      <c r="G272" s="28"/>
    </row>
    <row r="273" spans="2:7">
      <c r="B273" s="23"/>
      <c r="C273" s="201"/>
      <c r="D273" s="201"/>
      <c r="E273" s="201"/>
      <c r="F273" s="19"/>
      <c r="G273" s="28"/>
    </row>
    <row r="274" spans="2:7">
      <c r="B274" s="23"/>
      <c r="C274" s="201"/>
      <c r="D274" s="201"/>
      <c r="E274" s="201"/>
      <c r="F274" s="19"/>
      <c r="G274" s="28"/>
    </row>
    <row r="275" spans="2:7">
      <c r="B275" s="23"/>
      <c r="C275" s="201"/>
      <c r="D275" s="201"/>
      <c r="E275" s="201"/>
      <c r="F275" s="19"/>
      <c r="G275" s="28"/>
    </row>
    <row r="276" spans="2:7">
      <c r="B276" s="23"/>
      <c r="C276" s="201"/>
      <c r="D276" s="201"/>
      <c r="E276" s="201"/>
      <c r="F276" s="19"/>
      <c r="G276" s="28"/>
    </row>
    <row r="277" spans="2:7">
      <c r="B277" s="23"/>
      <c r="C277" s="201"/>
      <c r="D277" s="201"/>
      <c r="E277" s="201"/>
      <c r="F277" s="19"/>
      <c r="G277" s="28"/>
    </row>
    <row r="278" spans="2:7">
      <c r="B278" s="23"/>
      <c r="C278" s="201"/>
      <c r="D278" s="201"/>
      <c r="E278" s="201"/>
      <c r="F278" s="19"/>
      <c r="G278" s="28"/>
    </row>
    <row r="279" spans="2:7">
      <c r="B279" s="23"/>
      <c r="C279" s="201"/>
      <c r="D279" s="201"/>
      <c r="E279" s="201"/>
      <c r="F279" s="19"/>
      <c r="G279" s="28"/>
    </row>
    <row r="280" spans="2:7">
      <c r="B280" s="23"/>
      <c r="C280" s="201"/>
      <c r="D280" s="201"/>
      <c r="E280" s="201"/>
      <c r="F280" s="19"/>
      <c r="G280" s="28"/>
    </row>
    <row r="281" spans="2:7">
      <c r="B281" s="23"/>
      <c r="C281" s="201"/>
      <c r="D281" s="201"/>
      <c r="E281" s="201"/>
      <c r="F281" s="19"/>
      <c r="G281" s="28"/>
    </row>
    <row r="282" spans="2:7">
      <c r="B282" s="23"/>
      <c r="C282" s="201"/>
      <c r="D282" s="201"/>
      <c r="E282" s="201"/>
      <c r="F282" s="19"/>
      <c r="G282" s="28"/>
    </row>
    <row r="283" spans="2:7">
      <c r="B283" s="23"/>
      <c r="C283" s="201"/>
      <c r="D283" s="201"/>
      <c r="E283" s="201"/>
      <c r="F283" s="19"/>
      <c r="G283" s="28"/>
    </row>
    <row r="284" spans="2:7">
      <c r="B284" s="23"/>
      <c r="C284" s="201"/>
      <c r="D284" s="201"/>
      <c r="E284" s="201"/>
      <c r="F284" s="19"/>
      <c r="G284" s="28"/>
    </row>
    <row r="285" spans="2:7">
      <c r="B285" s="23"/>
      <c r="C285" s="201"/>
      <c r="D285" s="201"/>
      <c r="E285" s="201"/>
      <c r="F285" s="19"/>
      <c r="G285" s="28"/>
    </row>
    <row r="286" spans="2:7">
      <c r="B286" s="23"/>
      <c r="C286" s="201"/>
      <c r="D286" s="201"/>
      <c r="E286" s="201"/>
      <c r="F286" s="19"/>
      <c r="G286" s="28"/>
    </row>
    <row r="287" spans="2:7">
      <c r="B287" s="23"/>
      <c r="C287" s="201"/>
      <c r="D287" s="201"/>
      <c r="E287" s="201"/>
      <c r="F287" s="19"/>
      <c r="G287" s="28"/>
    </row>
    <row r="288" spans="2:7">
      <c r="B288" s="23"/>
      <c r="C288" s="201"/>
      <c r="D288" s="201"/>
      <c r="E288" s="201"/>
      <c r="F288" s="19"/>
      <c r="G288" s="28"/>
    </row>
    <row r="289" spans="2:7">
      <c r="B289" s="23"/>
      <c r="C289" s="201"/>
      <c r="D289" s="201"/>
      <c r="E289" s="201"/>
      <c r="F289" s="19"/>
      <c r="G289" s="28"/>
    </row>
    <row r="290" spans="2:7">
      <c r="B290" s="23"/>
      <c r="C290" s="201"/>
      <c r="D290" s="201"/>
      <c r="E290" s="201"/>
      <c r="F290" s="19"/>
      <c r="G290" s="28"/>
    </row>
    <row r="291" spans="2:7">
      <c r="B291" s="23"/>
      <c r="C291" s="201"/>
      <c r="D291" s="201"/>
      <c r="E291" s="201"/>
      <c r="F291" s="19"/>
      <c r="G291" s="28"/>
    </row>
    <row r="292" spans="2:7">
      <c r="B292" s="23"/>
      <c r="C292" s="201"/>
      <c r="D292" s="201"/>
      <c r="E292" s="201"/>
      <c r="F292" s="19"/>
      <c r="G292" s="28"/>
    </row>
    <row r="293" spans="2:7">
      <c r="B293" s="23"/>
      <c r="C293" s="201"/>
      <c r="D293" s="201"/>
      <c r="E293" s="201"/>
      <c r="F293" s="19"/>
      <c r="G293" s="28"/>
    </row>
    <row r="294" spans="2:7">
      <c r="B294" s="23"/>
      <c r="C294" s="201"/>
      <c r="D294" s="201"/>
      <c r="E294" s="201"/>
      <c r="F294" s="19"/>
      <c r="G294" s="28"/>
    </row>
    <row r="295" spans="2:7">
      <c r="B295" s="23"/>
      <c r="C295" s="201"/>
      <c r="D295" s="201"/>
      <c r="E295" s="201"/>
      <c r="F295" s="19"/>
      <c r="G295" s="28"/>
    </row>
    <row r="296" spans="2:7">
      <c r="B296" s="23"/>
      <c r="C296" s="201"/>
      <c r="D296" s="201"/>
      <c r="E296" s="201"/>
      <c r="F296" s="19"/>
      <c r="G296" s="28"/>
    </row>
    <row r="297" spans="2:7">
      <c r="B297" s="23"/>
      <c r="C297" s="201"/>
      <c r="D297" s="201"/>
      <c r="E297" s="201"/>
      <c r="F297" s="19"/>
      <c r="G297" s="28"/>
    </row>
    <row r="298" spans="2:7">
      <c r="B298" s="23"/>
      <c r="C298" s="201"/>
      <c r="D298" s="201"/>
      <c r="E298" s="201"/>
      <c r="F298" s="19"/>
      <c r="G298" s="28"/>
    </row>
    <row r="299" spans="2:7">
      <c r="B299" s="23"/>
      <c r="C299" s="201"/>
      <c r="D299" s="201"/>
      <c r="E299" s="201"/>
      <c r="F299" s="19"/>
      <c r="G299" s="28"/>
    </row>
    <row r="300" spans="2:7">
      <c r="B300" s="23"/>
      <c r="C300" s="201"/>
      <c r="D300" s="201"/>
      <c r="E300" s="201"/>
      <c r="F300" s="19"/>
      <c r="G300" s="28"/>
    </row>
    <row r="301" spans="2:7">
      <c r="B301" s="23"/>
      <c r="C301" s="201"/>
      <c r="D301" s="201"/>
      <c r="E301" s="201"/>
      <c r="F301" s="19"/>
      <c r="G301" s="28"/>
    </row>
    <row r="302" spans="2:7">
      <c r="B302" s="23"/>
      <c r="C302" s="201"/>
      <c r="D302" s="201"/>
      <c r="E302" s="201"/>
      <c r="F302" s="19"/>
      <c r="G302" s="28"/>
    </row>
    <row r="303" spans="2:7">
      <c r="B303" s="23"/>
      <c r="C303" s="201"/>
      <c r="D303" s="201"/>
      <c r="E303" s="201"/>
      <c r="F303" s="19"/>
      <c r="G303" s="28"/>
    </row>
    <row r="304" spans="2:7">
      <c r="B304" s="23"/>
      <c r="C304" s="201"/>
      <c r="D304" s="201"/>
      <c r="E304" s="201"/>
      <c r="F304" s="19"/>
      <c r="G304" s="28"/>
    </row>
    <row r="305" spans="2:7">
      <c r="B305" s="23"/>
      <c r="C305" s="201"/>
      <c r="D305" s="201"/>
      <c r="E305" s="201"/>
      <c r="F305" s="19"/>
      <c r="G305" s="28"/>
    </row>
    <row r="306" spans="2:7">
      <c r="B306" s="23"/>
      <c r="C306" s="201"/>
      <c r="D306" s="201"/>
      <c r="E306" s="201"/>
      <c r="F306" s="19"/>
      <c r="G306" s="28"/>
    </row>
    <row r="307" spans="2:7">
      <c r="B307" s="23"/>
      <c r="C307" s="201"/>
      <c r="D307" s="201"/>
      <c r="E307" s="201"/>
      <c r="F307" s="19"/>
      <c r="G307" s="28"/>
    </row>
    <row r="308" spans="2:7">
      <c r="B308" s="23"/>
      <c r="C308" s="201"/>
      <c r="D308" s="201"/>
      <c r="E308" s="201"/>
      <c r="F308" s="19"/>
      <c r="G308" s="28"/>
    </row>
    <row r="309" spans="2:7">
      <c r="B309" s="23"/>
      <c r="C309" s="201"/>
      <c r="D309" s="201"/>
      <c r="E309" s="201"/>
      <c r="F309" s="19"/>
      <c r="G309" s="28"/>
    </row>
    <row r="310" spans="2:7">
      <c r="B310" s="23"/>
      <c r="C310" s="201"/>
      <c r="D310" s="201"/>
      <c r="E310" s="201"/>
      <c r="F310" s="19"/>
      <c r="G310" s="28"/>
    </row>
    <row r="311" spans="2:7">
      <c r="B311" s="23"/>
      <c r="C311" s="201"/>
      <c r="D311" s="201"/>
      <c r="E311" s="201"/>
      <c r="F311" s="19"/>
      <c r="G311" s="28"/>
    </row>
    <row r="312" spans="2:7">
      <c r="B312" s="23"/>
      <c r="C312" s="201"/>
      <c r="D312" s="201"/>
      <c r="E312" s="201"/>
      <c r="F312" s="19"/>
      <c r="G312" s="28"/>
    </row>
    <row r="313" spans="2:7">
      <c r="B313" s="23"/>
      <c r="C313" s="201"/>
      <c r="D313" s="201"/>
      <c r="E313" s="201"/>
      <c r="F313" s="19"/>
      <c r="G313" s="28"/>
    </row>
    <row r="314" spans="2:7">
      <c r="B314" s="23"/>
      <c r="C314" s="201"/>
      <c r="D314" s="201"/>
      <c r="E314" s="201"/>
      <c r="F314" s="19"/>
      <c r="G314" s="28"/>
    </row>
    <row r="315" spans="2:7">
      <c r="B315" s="23"/>
      <c r="C315" s="201"/>
      <c r="D315" s="201"/>
      <c r="E315" s="201"/>
      <c r="F315" s="19"/>
      <c r="G315" s="28"/>
    </row>
    <row r="316" spans="2:7">
      <c r="B316" s="23"/>
      <c r="C316" s="201"/>
      <c r="D316" s="201"/>
      <c r="E316" s="201"/>
      <c r="F316" s="19"/>
      <c r="G316" s="28"/>
    </row>
    <row r="317" spans="2:7">
      <c r="B317" s="23"/>
      <c r="C317" s="201"/>
      <c r="D317" s="201"/>
      <c r="E317" s="201"/>
      <c r="F317" s="19"/>
      <c r="G317" s="28"/>
    </row>
    <row r="318" spans="2:7">
      <c r="B318" s="23"/>
      <c r="C318" s="201"/>
      <c r="D318" s="201"/>
      <c r="E318" s="201"/>
      <c r="F318" s="19"/>
      <c r="G318" s="28"/>
    </row>
    <row r="319" spans="2:7">
      <c r="B319" s="23"/>
      <c r="C319" s="201"/>
      <c r="D319" s="201"/>
      <c r="E319" s="201"/>
      <c r="F319" s="19"/>
      <c r="G319" s="28"/>
    </row>
    <row r="320" spans="2:7">
      <c r="B320" s="23"/>
      <c r="C320" s="201"/>
      <c r="D320" s="201"/>
      <c r="E320" s="201"/>
      <c r="F320" s="19"/>
      <c r="G320" s="28"/>
    </row>
    <row r="321" spans="2:7">
      <c r="B321" s="23"/>
      <c r="C321" s="201"/>
      <c r="D321" s="201"/>
      <c r="E321" s="201"/>
      <c r="F321" s="19"/>
      <c r="G321" s="28"/>
    </row>
    <row r="322" spans="2:7">
      <c r="B322" s="23"/>
      <c r="C322" s="201"/>
      <c r="D322" s="201"/>
      <c r="E322" s="201"/>
      <c r="F322" s="19"/>
      <c r="G322" s="28"/>
    </row>
    <row r="323" spans="2:7">
      <c r="B323" s="23"/>
      <c r="C323" s="201"/>
      <c r="D323" s="201"/>
      <c r="E323" s="201"/>
      <c r="F323" s="19"/>
      <c r="G323" s="28"/>
    </row>
    <row r="324" spans="2:7">
      <c r="B324" s="23"/>
      <c r="C324" s="201"/>
      <c r="D324" s="201"/>
      <c r="E324" s="201"/>
      <c r="F324" s="19"/>
      <c r="G324" s="28"/>
    </row>
    <row r="325" spans="2:7">
      <c r="B325" s="23"/>
      <c r="C325" s="201"/>
      <c r="D325" s="201"/>
      <c r="E325" s="201"/>
      <c r="F325" s="19"/>
      <c r="G325" s="28"/>
    </row>
    <row r="326" spans="2:7">
      <c r="B326" s="23"/>
      <c r="C326" s="201"/>
      <c r="D326" s="201"/>
      <c r="E326" s="201"/>
      <c r="F326" s="19"/>
      <c r="G326" s="28"/>
    </row>
    <row r="327" spans="2:7">
      <c r="B327" s="23"/>
      <c r="C327" s="201"/>
      <c r="D327" s="201"/>
      <c r="E327" s="201"/>
      <c r="F327" s="19"/>
      <c r="G327" s="28"/>
    </row>
    <row r="328" spans="2:7">
      <c r="B328" s="23"/>
      <c r="C328" s="201"/>
      <c r="D328" s="201"/>
      <c r="E328" s="201"/>
      <c r="F328" s="19"/>
      <c r="G328" s="28"/>
    </row>
    <row r="329" spans="2:7">
      <c r="B329" s="23"/>
      <c r="C329" s="201"/>
      <c r="D329" s="201"/>
      <c r="E329" s="201"/>
      <c r="F329" s="19"/>
      <c r="G329" s="28"/>
    </row>
    <row r="330" spans="2:7">
      <c r="B330" s="23"/>
      <c r="C330" s="201"/>
      <c r="D330" s="201"/>
      <c r="E330" s="201"/>
      <c r="F330" s="19"/>
      <c r="G330" s="28"/>
    </row>
    <row r="331" spans="2:7">
      <c r="B331" s="23"/>
      <c r="C331" s="201"/>
      <c r="D331" s="201"/>
      <c r="E331" s="201"/>
      <c r="F331" s="19"/>
      <c r="G331" s="28"/>
    </row>
    <row r="332" spans="2:7">
      <c r="B332" s="23"/>
      <c r="C332" s="201"/>
      <c r="D332" s="201"/>
      <c r="E332" s="201"/>
      <c r="F332" s="19"/>
      <c r="G332" s="28"/>
    </row>
    <row r="333" spans="2:7">
      <c r="B333" s="23"/>
      <c r="C333" s="201"/>
      <c r="D333" s="201"/>
      <c r="E333" s="201"/>
      <c r="F333" s="19"/>
      <c r="G333" s="28"/>
    </row>
    <row r="334" spans="2:7">
      <c r="B334" s="23"/>
      <c r="C334" s="201"/>
      <c r="D334" s="201"/>
      <c r="E334" s="201"/>
      <c r="F334" s="19"/>
      <c r="G334" s="28"/>
    </row>
    <row r="335" spans="2:7">
      <c r="B335" s="23"/>
      <c r="C335" s="201"/>
      <c r="D335" s="201"/>
      <c r="E335" s="201"/>
      <c r="F335" s="19"/>
      <c r="G335" s="28"/>
    </row>
    <row r="336" spans="2:7">
      <c r="B336" s="23"/>
      <c r="C336" s="201"/>
      <c r="D336" s="201"/>
      <c r="E336" s="201"/>
      <c r="F336" s="19"/>
      <c r="G336" s="28"/>
    </row>
    <row r="337" spans="2:7">
      <c r="B337" s="23"/>
      <c r="C337" s="201"/>
      <c r="D337" s="201"/>
      <c r="E337" s="201"/>
      <c r="F337" s="19"/>
      <c r="G337" s="28"/>
    </row>
    <row r="338" spans="2:7">
      <c r="B338" s="23"/>
      <c r="C338" s="201"/>
      <c r="D338" s="201"/>
      <c r="E338" s="201"/>
      <c r="F338" s="19"/>
      <c r="G338" s="28"/>
    </row>
    <row r="339" spans="2:7">
      <c r="B339" s="23"/>
      <c r="C339" s="201"/>
      <c r="D339" s="201"/>
      <c r="E339" s="201"/>
      <c r="F339" s="19"/>
      <c r="G339" s="28"/>
    </row>
    <row r="340" spans="2:7">
      <c r="B340" s="23"/>
      <c r="C340" s="201"/>
      <c r="D340" s="201"/>
      <c r="E340" s="201"/>
      <c r="F340" s="19"/>
      <c r="G340" s="28"/>
    </row>
    <row r="341" spans="2:7">
      <c r="B341" s="23"/>
      <c r="C341" s="201"/>
      <c r="D341" s="201"/>
      <c r="E341" s="201"/>
      <c r="F341" s="19"/>
      <c r="G341" s="28"/>
    </row>
    <row r="342" spans="2:7">
      <c r="B342" s="23"/>
      <c r="C342" s="201"/>
      <c r="D342" s="201"/>
      <c r="E342" s="201"/>
      <c r="F342" s="19"/>
      <c r="G342" s="28"/>
    </row>
    <row r="343" spans="2:7">
      <c r="B343" s="23"/>
      <c r="C343" s="201"/>
      <c r="D343" s="201"/>
      <c r="E343" s="201"/>
      <c r="F343" s="19"/>
      <c r="G343" s="28"/>
    </row>
    <row r="344" spans="2:7">
      <c r="B344" s="23"/>
      <c r="C344" s="201"/>
      <c r="D344" s="201"/>
      <c r="E344" s="201"/>
      <c r="F344" s="19"/>
      <c r="G344" s="28"/>
    </row>
    <row r="345" spans="2:7">
      <c r="B345" s="23"/>
      <c r="C345" s="201"/>
      <c r="D345" s="201"/>
      <c r="E345" s="201"/>
      <c r="F345" s="19"/>
      <c r="G345" s="28"/>
    </row>
    <row r="346" spans="2:7">
      <c r="B346" s="23"/>
      <c r="C346" s="201"/>
      <c r="D346" s="201"/>
      <c r="E346" s="201"/>
      <c r="F346" s="19"/>
      <c r="G346" s="28"/>
    </row>
    <row r="347" spans="2:7">
      <c r="B347" s="23"/>
      <c r="C347" s="201"/>
      <c r="D347" s="201"/>
      <c r="E347" s="201"/>
      <c r="F347" s="19"/>
      <c r="G347" s="28"/>
    </row>
    <row r="348" spans="2:7">
      <c r="B348" s="23"/>
      <c r="C348" s="201"/>
      <c r="D348" s="201"/>
      <c r="E348" s="201"/>
      <c r="F348" s="19"/>
      <c r="G348" s="28"/>
    </row>
    <row r="349" spans="2:7">
      <c r="B349" s="23"/>
      <c r="C349" s="201"/>
      <c r="D349" s="201"/>
      <c r="E349" s="201"/>
      <c r="F349" s="19"/>
      <c r="G349" s="28"/>
    </row>
    <row r="350" spans="2:7">
      <c r="B350" s="23"/>
      <c r="C350" s="201"/>
      <c r="D350" s="201"/>
      <c r="E350" s="201"/>
      <c r="F350" s="19"/>
      <c r="G350" s="28"/>
    </row>
    <row r="351" spans="2:7">
      <c r="B351" s="23"/>
      <c r="C351" s="201"/>
      <c r="D351" s="201"/>
      <c r="E351" s="201"/>
      <c r="F351" s="19"/>
      <c r="G351" s="28"/>
    </row>
    <row r="352" spans="2:7">
      <c r="B352" s="23"/>
      <c r="C352" s="201"/>
      <c r="D352" s="201"/>
      <c r="E352" s="201"/>
      <c r="F352" s="19"/>
      <c r="G352" s="28"/>
    </row>
    <row r="353" spans="2:7">
      <c r="B353" s="23"/>
      <c r="C353" s="201"/>
      <c r="D353" s="201"/>
      <c r="E353" s="201"/>
      <c r="F353" s="19"/>
      <c r="G353" s="28"/>
    </row>
    <row r="354" spans="2:7">
      <c r="B354" s="23"/>
      <c r="C354" s="201"/>
      <c r="D354" s="201"/>
      <c r="E354" s="201"/>
      <c r="F354" s="19"/>
      <c r="G354" s="28"/>
    </row>
    <row r="355" spans="2:7">
      <c r="B355" s="23"/>
      <c r="C355" s="201"/>
      <c r="D355" s="201"/>
      <c r="E355" s="201"/>
      <c r="F355" s="19"/>
      <c r="G355" s="28"/>
    </row>
    <row r="356" spans="2:7">
      <c r="B356" s="23"/>
      <c r="C356" s="201"/>
      <c r="D356" s="201"/>
      <c r="E356" s="201"/>
      <c r="F356" s="19"/>
      <c r="G356" s="28"/>
    </row>
    <row r="357" spans="2:7">
      <c r="B357" s="23"/>
      <c r="C357" s="201"/>
      <c r="D357" s="201"/>
      <c r="E357" s="201"/>
      <c r="F357" s="19"/>
      <c r="G357" s="28"/>
    </row>
    <row r="358" spans="2:7">
      <c r="B358" s="23"/>
      <c r="C358" s="201"/>
      <c r="D358" s="201"/>
      <c r="E358" s="201"/>
      <c r="F358" s="19"/>
      <c r="G358" s="28"/>
    </row>
    <row r="359" spans="2:7">
      <c r="B359" s="23"/>
      <c r="C359" s="201"/>
      <c r="D359" s="201"/>
      <c r="E359" s="201"/>
      <c r="F359" s="19"/>
      <c r="G359" s="28"/>
    </row>
    <row r="360" spans="2:7">
      <c r="B360" s="23"/>
      <c r="C360" s="201"/>
      <c r="D360" s="201"/>
      <c r="E360" s="201"/>
      <c r="F360" s="19"/>
      <c r="G360" s="28"/>
    </row>
    <row r="361" spans="2:7">
      <c r="B361" s="23"/>
      <c r="C361" s="201"/>
      <c r="D361" s="201"/>
      <c r="E361" s="201"/>
      <c r="F361" s="19"/>
      <c r="G361" s="28"/>
    </row>
    <row r="362" spans="2:7">
      <c r="B362" s="23"/>
      <c r="C362" s="201"/>
      <c r="D362" s="201"/>
      <c r="E362" s="201"/>
      <c r="F362" s="19"/>
      <c r="G362" s="28"/>
    </row>
    <row r="363" spans="2:7">
      <c r="B363" s="23"/>
      <c r="C363" s="201"/>
      <c r="D363" s="201"/>
      <c r="E363" s="201"/>
      <c r="F363" s="19"/>
      <c r="G363" s="28"/>
    </row>
    <row r="364" spans="2:7">
      <c r="B364" s="23"/>
      <c r="C364" s="201"/>
      <c r="D364" s="201"/>
      <c r="E364" s="201"/>
      <c r="F364" s="19"/>
      <c r="G364" s="28"/>
    </row>
    <row r="365" spans="2:7">
      <c r="B365" s="23"/>
      <c r="C365" s="201"/>
      <c r="D365" s="201"/>
      <c r="E365" s="201"/>
      <c r="F365" s="19"/>
      <c r="G365" s="28"/>
    </row>
    <row r="366" spans="2:7">
      <c r="B366" s="23"/>
      <c r="C366" s="201"/>
      <c r="D366" s="201"/>
      <c r="E366" s="201"/>
      <c r="F366" s="19"/>
      <c r="G366" s="28"/>
    </row>
    <row r="367" spans="2:7">
      <c r="B367" s="23"/>
      <c r="C367" s="201"/>
      <c r="D367" s="201"/>
      <c r="E367" s="201"/>
      <c r="F367" s="19"/>
      <c r="G367" s="28"/>
    </row>
    <row r="368" spans="2:7">
      <c r="B368" s="23"/>
      <c r="C368" s="201"/>
      <c r="D368" s="201"/>
      <c r="E368" s="201"/>
      <c r="F368" s="19"/>
      <c r="G368" s="28"/>
    </row>
    <row r="369" spans="2:7">
      <c r="B369" s="23"/>
      <c r="C369" s="201"/>
      <c r="D369" s="201"/>
      <c r="E369" s="201"/>
      <c r="F369" s="19"/>
      <c r="G369" s="28"/>
    </row>
    <row r="370" spans="2:7">
      <c r="B370" s="23"/>
      <c r="C370" s="201"/>
      <c r="D370" s="201"/>
      <c r="E370" s="201"/>
      <c r="F370" s="19"/>
      <c r="G370" s="28"/>
    </row>
    <row r="371" spans="2:7">
      <c r="B371" s="23"/>
      <c r="C371" s="201"/>
      <c r="D371" s="201"/>
      <c r="E371" s="201"/>
      <c r="F371" s="19"/>
      <c r="G371" s="28"/>
    </row>
    <row r="372" spans="2:7">
      <c r="B372" s="23"/>
      <c r="C372" s="201"/>
      <c r="D372" s="201"/>
      <c r="E372" s="201"/>
      <c r="F372" s="19"/>
      <c r="G372" s="28"/>
    </row>
    <row r="373" spans="2:7">
      <c r="B373" s="23"/>
      <c r="C373" s="201"/>
      <c r="D373" s="201"/>
      <c r="E373" s="201"/>
      <c r="F373" s="19"/>
      <c r="G373" s="28"/>
    </row>
    <row r="374" spans="2:7">
      <c r="B374" s="23"/>
      <c r="C374" s="201"/>
      <c r="D374" s="201"/>
      <c r="E374" s="201"/>
      <c r="F374" s="19"/>
      <c r="G374" s="28"/>
    </row>
    <row r="375" spans="2:7">
      <c r="B375" s="23"/>
      <c r="C375" s="201"/>
      <c r="D375" s="201"/>
      <c r="E375" s="201"/>
      <c r="F375" s="19"/>
      <c r="G375" s="28"/>
    </row>
    <row r="376" spans="2:7">
      <c r="B376" s="23"/>
      <c r="C376" s="201"/>
      <c r="D376" s="201"/>
      <c r="E376" s="201"/>
      <c r="F376" s="19"/>
      <c r="G376" s="28"/>
    </row>
    <row r="377" spans="2:7">
      <c r="B377" s="23"/>
      <c r="C377" s="201"/>
      <c r="D377" s="201"/>
      <c r="E377" s="201"/>
      <c r="F377" s="19"/>
      <c r="G377" s="28"/>
    </row>
    <row r="378" spans="2:7">
      <c r="B378" s="23"/>
      <c r="C378" s="201"/>
      <c r="D378" s="201"/>
      <c r="E378" s="201"/>
      <c r="F378" s="19"/>
      <c r="G378" s="28"/>
    </row>
    <row r="379" spans="2:7">
      <c r="B379" s="23"/>
      <c r="C379" s="201"/>
      <c r="D379" s="201"/>
      <c r="E379" s="201"/>
      <c r="F379" s="19"/>
      <c r="G379" s="28"/>
    </row>
    <row r="380" spans="2:7">
      <c r="B380" s="23"/>
      <c r="C380" s="201"/>
      <c r="D380" s="201"/>
      <c r="E380" s="201"/>
      <c r="F380" s="19"/>
      <c r="G380" s="28"/>
    </row>
    <row r="381" spans="2:7">
      <c r="B381" s="23"/>
      <c r="C381" s="201"/>
      <c r="D381" s="201"/>
      <c r="E381" s="201"/>
      <c r="F381" s="19"/>
      <c r="G381" s="28"/>
    </row>
    <row r="382" spans="2:7">
      <c r="B382" s="23"/>
      <c r="C382" s="201"/>
      <c r="D382" s="201"/>
      <c r="E382" s="201"/>
      <c r="F382" s="19"/>
      <c r="G382" s="28"/>
    </row>
    <row r="383" spans="2:7">
      <c r="B383" s="23"/>
      <c r="C383" s="201"/>
      <c r="D383" s="201"/>
      <c r="E383" s="201"/>
      <c r="F383" s="19"/>
      <c r="G383" s="28"/>
    </row>
    <row r="384" spans="2:7">
      <c r="B384" s="23"/>
      <c r="C384" s="201"/>
      <c r="D384" s="201"/>
      <c r="E384" s="201"/>
      <c r="F384" s="19"/>
      <c r="G384" s="28"/>
    </row>
    <row r="385" spans="2:7">
      <c r="B385" s="23"/>
      <c r="C385" s="201"/>
      <c r="D385" s="201"/>
      <c r="E385" s="201"/>
      <c r="F385" s="19"/>
      <c r="G385" s="28"/>
    </row>
    <row r="386" spans="2:7">
      <c r="B386" s="23"/>
      <c r="C386" s="201"/>
      <c r="D386" s="201"/>
      <c r="E386" s="201"/>
      <c r="F386" s="19"/>
      <c r="G386" s="28"/>
    </row>
    <row r="387" spans="2:7">
      <c r="B387" s="23"/>
      <c r="C387" s="201"/>
      <c r="D387" s="201"/>
      <c r="E387" s="201"/>
      <c r="F387" s="19"/>
      <c r="G387" s="28"/>
    </row>
    <row r="388" spans="2:7">
      <c r="B388" s="23"/>
      <c r="C388" s="201"/>
      <c r="D388" s="201"/>
      <c r="E388" s="201"/>
      <c r="F388" s="19"/>
      <c r="G388" s="28"/>
    </row>
    <row r="389" spans="2:7">
      <c r="B389" s="23"/>
      <c r="C389" s="201"/>
      <c r="D389" s="201"/>
      <c r="E389" s="201"/>
      <c r="F389" s="19"/>
      <c r="G389" s="28"/>
    </row>
    <row r="390" spans="2:7">
      <c r="B390" s="23"/>
      <c r="C390" s="201"/>
      <c r="D390" s="201"/>
      <c r="E390" s="201"/>
      <c r="F390" s="19"/>
      <c r="G390" s="28"/>
    </row>
    <row r="391" spans="2:7">
      <c r="B391" s="23"/>
      <c r="C391" s="201"/>
      <c r="D391" s="201"/>
      <c r="E391" s="201"/>
      <c r="F391" s="19"/>
      <c r="G391" s="28"/>
    </row>
    <row r="392" spans="2:7">
      <c r="B392" s="23"/>
      <c r="C392" s="201"/>
      <c r="D392" s="201"/>
      <c r="E392" s="201"/>
      <c r="F392" s="19"/>
      <c r="G392" s="28"/>
    </row>
    <row r="393" spans="2:7">
      <c r="B393" s="23"/>
      <c r="C393" s="201"/>
      <c r="D393" s="201"/>
      <c r="E393" s="201"/>
      <c r="F393" s="19"/>
      <c r="G393" s="28"/>
    </row>
    <row r="394" spans="2:7">
      <c r="B394" s="23"/>
      <c r="C394" s="201"/>
      <c r="D394" s="201"/>
      <c r="E394" s="201"/>
      <c r="F394" s="19"/>
      <c r="G394" s="28"/>
    </row>
    <row r="395" spans="2:7">
      <c r="B395" s="23"/>
      <c r="C395" s="201"/>
      <c r="D395" s="201"/>
      <c r="E395" s="201"/>
      <c r="F395" s="19"/>
      <c r="G395" s="28"/>
    </row>
    <row r="396" spans="2:7">
      <c r="B396" s="23"/>
      <c r="C396" s="201"/>
      <c r="D396" s="201"/>
      <c r="E396" s="201"/>
      <c r="F396" s="19"/>
      <c r="G396" s="28"/>
    </row>
    <row r="397" spans="2:7">
      <c r="B397" s="23"/>
      <c r="C397" s="201"/>
      <c r="D397" s="201"/>
      <c r="E397" s="201"/>
      <c r="F397" s="19"/>
      <c r="G397" s="28"/>
    </row>
    <row r="398" spans="2:7">
      <c r="B398" s="23"/>
      <c r="C398" s="201"/>
      <c r="D398" s="201"/>
      <c r="E398" s="201"/>
      <c r="F398" s="19"/>
      <c r="G398" s="28"/>
    </row>
    <row r="399" spans="2:7">
      <c r="B399" s="23"/>
      <c r="C399" s="201"/>
      <c r="D399" s="201"/>
      <c r="E399" s="201"/>
      <c r="F399" s="19"/>
      <c r="G399" s="28"/>
    </row>
    <row r="400" spans="2:7">
      <c r="B400" s="23"/>
      <c r="C400" s="201"/>
      <c r="D400" s="201"/>
      <c r="E400" s="201"/>
      <c r="F400" s="19"/>
      <c r="G400" s="28"/>
    </row>
    <row r="401" spans="2:7">
      <c r="B401" s="23"/>
      <c r="C401" s="201"/>
      <c r="D401" s="201"/>
      <c r="E401" s="201"/>
      <c r="F401" s="19"/>
      <c r="G401" s="28"/>
    </row>
    <row r="402" spans="2:7">
      <c r="B402" s="23"/>
      <c r="C402" s="201"/>
      <c r="D402" s="201"/>
      <c r="E402" s="201"/>
      <c r="F402" s="19"/>
      <c r="G402" s="28"/>
    </row>
    <row r="403" spans="2:7">
      <c r="B403" s="23"/>
      <c r="C403" s="201"/>
      <c r="D403" s="201"/>
      <c r="E403" s="201"/>
      <c r="F403" s="19"/>
      <c r="G403" s="28"/>
    </row>
    <row r="404" spans="2:7">
      <c r="B404" s="23"/>
      <c r="C404" s="201"/>
      <c r="D404" s="201"/>
      <c r="E404" s="201"/>
      <c r="F404" s="19"/>
      <c r="G404" s="28"/>
    </row>
    <row r="405" spans="2:7">
      <c r="B405" s="23"/>
      <c r="C405" s="201"/>
      <c r="D405" s="201"/>
      <c r="E405" s="201"/>
      <c r="F405" s="19"/>
      <c r="G405" s="28"/>
    </row>
    <row r="406" spans="2:7">
      <c r="B406" s="23"/>
      <c r="C406" s="201"/>
      <c r="D406" s="201"/>
      <c r="E406" s="201"/>
      <c r="F406" s="19"/>
      <c r="G406" s="28"/>
    </row>
    <row r="407" spans="2:7">
      <c r="B407" s="23"/>
      <c r="C407" s="201"/>
      <c r="D407" s="201"/>
      <c r="E407" s="201"/>
      <c r="F407" s="19"/>
      <c r="G407" s="28"/>
    </row>
    <row r="408" spans="2:7">
      <c r="B408" s="23"/>
      <c r="C408" s="201"/>
      <c r="D408" s="201"/>
      <c r="E408" s="201"/>
      <c r="F408" s="19"/>
      <c r="G408" s="28"/>
    </row>
    <row r="409" spans="2:7">
      <c r="B409" s="23"/>
      <c r="C409" s="201"/>
      <c r="D409" s="201"/>
      <c r="E409" s="201"/>
      <c r="F409" s="19"/>
      <c r="G409" s="28"/>
    </row>
    <row r="410" spans="2:7">
      <c r="B410" s="23"/>
      <c r="C410" s="201"/>
      <c r="D410" s="201"/>
      <c r="E410" s="201"/>
      <c r="F410" s="19"/>
      <c r="G410" s="28"/>
    </row>
    <row r="411" spans="2:7">
      <c r="B411" s="23"/>
      <c r="C411" s="201"/>
      <c r="D411" s="201"/>
      <c r="E411" s="201"/>
      <c r="F411" s="19"/>
      <c r="G411" s="28"/>
    </row>
    <row r="412" spans="2:7">
      <c r="B412" s="23"/>
      <c r="C412" s="201"/>
      <c r="D412" s="201"/>
      <c r="E412" s="201"/>
      <c r="F412" s="19"/>
      <c r="G412" s="28"/>
    </row>
    <row r="413" spans="2:7">
      <c r="B413" s="23"/>
      <c r="C413" s="201"/>
      <c r="D413" s="201"/>
      <c r="E413" s="201"/>
      <c r="F413" s="19"/>
      <c r="G413" s="28"/>
    </row>
    <row r="414" spans="2:7">
      <c r="B414" s="23"/>
      <c r="C414" s="201"/>
      <c r="D414" s="201"/>
      <c r="E414" s="201"/>
      <c r="F414" s="19"/>
      <c r="G414" s="28"/>
    </row>
    <row r="415" spans="2:7">
      <c r="B415" s="23"/>
      <c r="C415" s="201"/>
      <c r="D415" s="201"/>
      <c r="E415" s="201"/>
      <c r="F415" s="19"/>
      <c r="G415" s="28"/>
    </row>
    <row r="416" spans="2:7">
      <c r="B416" s="23"/>
      <c r="C416" s="201"/>
      <c r="D416" s="201"/>
      <c r="E416" s="201"/>
      <c r="F416" s="19"/>
      <c r="G416" s="28"/>
    </row>
    <row r="417" spans="2:7">
      <c r="B417" s="23"/>
      <c r="C417" s="201"/>
      <c r="D417" s="201"/>
      <c r="E417" s="201"/>
      <c r="F417" s="19"/>
      <c r="G417" s="28"/>
    </row>
    <row r="418" spans="2:7">
      <c r="B418" s="23"/>
      <c r="C418" s="201"/>
      <c r="D418" s="201"/>
      <c r="E418" s="201"/>
      <c r="F418" s="19"/>
      <c r="G418" s="28"/>
    </row>
    <row r="419" spans="2:7">
      <c r="B419" s="23"/>
      <c r="C419" s="201"/>
      <c r="D419" s="201"/>
      <c r="E419" s="201"/>
      <c r="F419" s="19"/>
      <c r="G419" s="28"/>
    </row>
    <row r="420" spans="2:7">
      <c r="B420" s="23"/>
      <c r="C420" s="201"/>
      <c r="D420" s="201"/>
      <c r="E420" s="201"/>
      <c r="F420" s="19"/>
      <c r="G420" s="28"/>
    </row>
    <row r="421" spans="2:7">
      <c r="B421" s="23"/>
      <c r="C421" s="201"/>
      <c r="D421" s="201"/>
      <c r="E421" s="201"/>
      <c r="F421" s="19"/>
      <c r="G421" s="28"/>
    </row>
    <row r="422" spans="2:7">
      <c r="B422" s="23"/>
      <c r="C422" s="201"/>
      <c r="D422" s="201"/>
      <c r="E422" s="201"/>
      <c r="F422" s="19"/>
      <c r="G422" s="28"/>
    </row>
    <row r="423" spans="2:7">
      <c r="B423" s="23"/>
      <c r="C423" s="201"/>
      <c r="D423" s="201"/>
      <c r="E423" s="201"/>
      <c r="F423" s="19"/>
      <c r="G423" s="28"/>
    </row>
    <row r="424" spans="2:7">
      <c r="B424" s="23"/>
      <c r="C424" s="201"/>
      <c r="D424" s="201"/>
      <c r="E424" s="201"/>
      <c r="F424" s="19"/>
      <c r="G424" s="28"/>
    </row>
    <row r="425" spans="2:7">
      <c r="B425" s="23"/>
      <c r="C425" s="201"/>
      <c r="D425" s="201"/>
      <c r="E425" s="201"/>
      <c r="F425" s="19"/>
      <c r="G425" s="28"/>
    </row>
    <row r="426" spans="2:7">
      <c r="B426" s="23"/>
      <c r="C426" s="201"/>
      <c r="D426" s="201"/>
      <c r="E426" s="201"/>
      <c r="F426" s="19"/>
      <c r="G426" s="28"/>
    </row>
    <row r="427" spans="2:7">
      <c r="B427" s="23"/>
      <c r="C427" s="201"/>
      <c r="D427" s="201"/>
      <c r="E427" s="201"/>
      <c r="F427" s="19"/>
      <c r="G427" s="28"/>
    </row>
    <row r="428" spans="2:7">
      <c r="B428" s="23"/>
      <c r="C428" s="201"/>
      <c r="D428" s="201"/>
      <c r="E428" s="201"/>
      <c r="F428" s="19"/>
      <c r="G428" s="28"/>
    </row>
    <row r="429" spans="2:7">
      <c r="B429" s="23"/>
      <c r="C429" s="201"/>
      <c r="D429" s="201"/>
      <c r="E429" s="201"/>
      <c r="F429" s="19"/>
      <c r="G429" s="28"/>
    </row>
    <row r="430" spans="2:7">
      <c r="B430" s="23"/>
      <c r="C430" s="201"/>
      <c r="D430" s="201"/>
      <c r="E430" s="201"/>
      <c r="F430" s="19"/>
      <c r="G430" s="28"/>
    </row>
    <row r="431" spans="2:7">
      <c r="B431" s="23"/>
      <c r="C431" s="201"/>
      <c r="D431" s="201"/>
      <c r="E431" s="201"/>
      <c r="F431" s="19"/>
      <c r="G431" s="28"/>
    </row>
    <row r="432" spans="2:7">
      <c r="B432" s="23"/>
      <c r="C432" s="201"/>
      <c r="D432" s="201"/>
      <c r="E432" s="201"/>
      <c r="F432" s="19"/>
      <c r="G432" s="28"/>
    </row>
    <row r="433" spans="2:7">
      <c r="B433" s="23"/>
      <c r="C433" s="201"/>
      <c r="D433" s="201"/>
      <c r="E433" s="201"/>
      <c r="F433" s="19"/>
      <c r="G433" s="28"/>
    </row>
    <row r="434" spans="2:7">
      <c r="B434" s="23"/>
      <c r="C434" s="201"/>
      <c r="D434" s="201"/>
      <c r="E434" s="201"/>
      <c r="F434" s="19"/>
      <c r="G434" s="28"/>
    </row>
    <row r="435" spans="2:7">
      <c r="B435" s="23"/>
      <c r="C435" s="201"/>
      <c r="D435" s="201"/>
      <c r="E435" s="201"/>
      <c r="F435" s="19"/>
      <c r="G435" s="28"/>
    </row>
    <row r="436" spans="2:7">
      <c r="B436" s="23"/>
      <c r="C436" s="201"/>
      <c r="D436" s="201"/>
      <c r="E436" s="201"/>
      <c r="F436" s="19"/>
      <c r="G436" s="28"/>
    </row>
    <row r="437" spans="2:7">
      <c r="B437" s="23"/>
      <c r="C437" s="201"/>
      <c r="D437" s="201"/>
      <c r="E437" s="201"/>
      <c r="F437" s="19"/>
      <c r="G437" s="28"/>
    </row>
    <row r="438" spans="2:7">
      <c r="B438" s="23"/>
      <c r="C438" s="201"/>
      <c r="D438" s="201"/>
      <c r="E438" s="201"/>
      <c r="F438" s="19"/>
      <c r="G438" s="28"/>
    </row>
    <row r="439" spans="2:7">
      <c r="B439" s="23"/>
      <c r="C439" s="201"/>
      <c r="D439" s="201"/>
      <c r="E439" s="201"/>
      <c r="F439" s="19"/>
      <c r="G439" s="28"/>
    </row>
    <row r="440" spans="2:7">
      <c r="B440" s="23"/>
      <c r="C440" s="201"/>
      <c r="D440" s="201"/>
      <c r="E440" s="201"/>
      <c r="F440" s="19"/>
      <c r="G440" s="28"/>
    </row>
    <row r="441" spans="2:7">
      <c r="B441" s="23"/>
      <c r="C441" s="201"/>
      <c r="D441" s="201"/>
      <c r="E441" s="201"/>
      <c r="F441" s="19"/>
      <c r="G441" s="28"/>
    </row>
    <row r="442" spans="2:7">
      <c r="B442" s="23"/>
      <c r="C442" s="201"/>
      <c r="D442" s="201"/>
      <c r="E442" s="201"/>
      <c r="F442" s="19"/>
      <c r="G442" s="28"/>
    </row>
    <row r="443" spans="2:7">
      <c r="B443" s="23"/>
      <c r="C443" s="201"/>
      <c r="D443" s="201"/>
      <c r="E443" s="201"/>
      <c r="F443" s="19"/>
      <c r="G443" s="28"/>
    </row>
    <row r="444" spans="2:7">
      <c r="B444" s="23"/>
      <c r="C444" s="201"/>
      <c r="D444" s="201"/>
      <c r="E444" s="201"/>
      <c r="F444" s="19"/>
      <c r="G444" s="28"/>
    </row>
    <row r="445" spans="2:7">
      <c r="B445" s="23"/>
      <c r="C445" s="201"/>
      <c r="D445" s="201"/>
      <c r="E445" s="201"/>
      <c r="F445" s="19"/>
      <c r="G445" s="28"/>
    </row>
    <row r="446" spans="2:7">
      <c r="B446" s="23"/>
      <c r="C446" s="201"/>
      <c r="D446" s="201"/>
      <c r="E446" s="201"/>
      <c r="F446" s="19"/>
      <c r="G446" s="28"/>
    </row>
    <row r="447" spans="2:7">
      <c r="B447" s="23"/>
      <c r="C447" s="201"/>
      <c r="D447" s="201"/>
      <c r="E447" s="201"/>
      <c r="F447" s="19"/>
      <c r="G447" s="28"/>
    </row>
    <row r="448" spans="2:7">
      <c r="B448" s="23"/>
      <c r="C448" s="201"/>
      <c r="D448" s="201"/>
      <c r="E448" s="201"/>
      <c r="F448" s="19"/>
      <c r="G448" s="28"/>
    </row>
    <row r="449" spans="2:7">
      <c r="B449" s="23"/>
      <c r="C449" s="201"/>
      <c r="D449" s="201"/>
      <c r="E449" s="201"/>
      <c r="F449" s="19"/>
      <c r="G449" s="28"/>
    </row>
    <row r="450" spans="2:7">
      <c r="B450" s="23"/>
      <c r="C450" s="201"/>
      <c r="D450" s="201"/>
      <c r="E450" s="201"/>
      <c r="F450" s="19"/>
      <c r="G450" s="28"/>
    </row>
    <row r="451" spans="2:7">
      <c r="B451" s="23"/>
      <c r="C451" s="201"/>
      <c r="D451" s="201"/>
      <c r="E451" s="201"/>
      <c r="F451" s="19"/>
      <c r="G451" s="28"/>
    </row>
    <row r="452" spans="2:7">
      <c r="B452" s="23"/>
      <c r="C452" s="201"/>
      <c r="D452" s="201"/>
      <c r="E452" s="201"/>
      <c r="F452" s="19"/>
      <c r="G452" s="28"/>
    </row>
    <row r="453" spans="2:7">
      <c r="B453" s="23"/>
      <c r="C453" s="201"/>
      <c r="D453" s="201"/>
      <c r="E453" s="201"/>
      <c r="F453" s="19"/>
      <c r="G453" s="28"/>
    </row>
    <row r="454" spans="2:7">
      <c r="B454" s="23"/>
      <c r="C454" s="201"/>
      <c r="D454" s="201"/>
      <c r="E454" s="201"/>
      <c r="F454" s="19"/>
      <c r="G454" s="28"/>
    </row>
    <row r="455" spans="2:7">
      <c r="B455" s="23"/>
      <c r="C455" s="201"/>
      <c r="D455" s="201"/>
      <c r="E455" s="201"/>
      <c r="F455" s="19"/>
      <c r="G455" s="28"/>
    </row>
    <row r="456" spans="2:7">
      <c r="B456" s="23"/>
      <c r="C456" s="201"/>
      <c r="D456" s="201"/>
      <c r="E456" s="201"/>
      <c r="F456" s="19"/>
      <c r="G456" s="28"/>
    </row>
    <row r="457" spans="2:7">
      <c r="B457" s="23"/>
      <c r="C457" s="201"/>
      <c r="D457" s="201"/>
      <c r="E457" s="201"/>
      <c r="F457" s="19"/>
      <c r="G457" s="28"/>
    </row>
    <row r="458" spans="2:7">
      <c r="B458" s="23"/>
      <c r="C458" s="201"/>
      <c r="D458" s="201"/>
      <c r="E458" s="201"/>
      <c r="F458" s="19"/>
      <c r="G458" s="28"/>
    </row>
    <row r="459" spans="2:7">
      <c r="B459" s="23"/>
      <c r="C459" s="201"/>
      <c r="D459" s="201"/>
      <c r="E459" s="201"/>
      <c r="F459" s="19"/>
      <c r="G459" s="28"/>
    </row>
    <row r="460" spans="2:7">
      <c r="B460" s="23"/>
      <c r="C460" s="201"/>
      <c r="D460" s="201"/>
      <c r="E460" s="201"/>
      <c r="F460" s="19"/>
      <c r="G460" s="28"/>
    </row>
    <row r="461" spans="2:7">
      <c r="B461" s="23"/>
      <c r="C461" s="201"/>
      <c r="D461" s="201"/>
      <c r="E461" s="201"/>
      <c r="F461" s="19"/>
      <c r="G461" s="28"/>
    </row>
    <row r="462" spans="2:7">
      <c r="B462" s="23"/>
      <c r="C462" s="201"/>
      <c r="D462" s="201"/>
      <c r="E462" s="201"/>
      <c r="F462" s="19"/>
      <c r="G462" s="28"/>
    </row>
    <row r="463" spans="2:7">
      <c r="B463" s="23"/>
      <c r="C463" s="201"/>
      <c r="D463" s="201"/>
      <c r="E463" s="201"/>
      <c r="F463" s="19"/>
      <c r="G463" s="28"/>
    </row>
    <row r="464" spans="2:7">
      <c r="B464" s="23"/>
      <c r="C464" s="201"/>
      <c r="D464" s="201"/>
      <c r="E464" s="201"/>
      <c r="F464" s="19"/>
      <c r="G464" s="28"/>
    </row>
    <row r="465" spans="2:7">
      <c r="B465" s="23"/>
      <c r="C465" s="201"/>
      <c r="D465" s="201"/>
      <c r="E465" s="201"/>
      <c r="F465" s="19"/>
      <c r="G465" s="28"/>
    </row>
    <row r="466" spans="2:7">
      <c r="B466" s="23"/>
      <c r="C466" s="201"/>
      <c r="D466" s="201"/>
      <c r="E466" s="201"/>
      <c r="F466" s="19"/>
      <c r="G466" s="28"/>
    </row>
    <row r="467" spans="2:7">
      <c r="B467" s="23"/>
      <c r="C467" s="201"/>
      <c r="D467" s="201"/>
      <c r="E467" s="201"/>
      <c r="F467" s="19"/>
      <c r="G467" s="28"/>
    </row>
    <row r="468" spans="2:7">
      <c r="B468" s="23"/>
      <c r="C468" s="201"/>
      <c r="D468" s="201"/>
      <c r="E468" s="201"/>
      <c r="F468" s="19"/>
      <c r="G468" s="28"/>
    </row>
    <row r="469" spans="2:7">
      <c r="B469" s="23"/>
      <c r="C469" s="201"/>
      <c r="D469" s="201"/>
      <c r="E469" s="201"/>
      <c r="F469" s="19"/>
      <c r="G469" s="28"/>
    </row>
    <row r="470" spans="2:7">
      <c r="B470" s="23"/>
      <c r="C470" s="201"/>
      <c r="D470" s="201"/>
      <c r="E470" s="201"/>
      <c r="F470" s="19"/>
      <c r="G470" s="28"/>
    </row>
    <row r="471" spans="2:7">
      <c r="B471" s="23"/>
      <c r="C471" s="201"/>
      <c r="D471" s="201"/>
      <c r="E471" s="201"/>
      <c r="F471" s="19"/>
      <c r="G471" s="28"/>
    </row>
    <row r="472" spans="2:7">
      <c r="B472" s="23"/>
      <c r="C472" s="201"/>
      <c r="D472" s="201"/>
      <c r="E472" s="201"/>
      <c r="F472" s="19"/>
      <c r="G472" s="28"/>
    </row>
    <row r="473" spans="2:7">
      <c r="B473" s="23"/>
      <c r="C473" s="201"/>
      <c r="D473" s="201"/>
      <c r="E473" s="201"/>
      <c r="F473" s="19"/>
      <c r="G473" s="28"/>
    </row>
    <row r="474" spans="2:7">
      <c r="B474" s="23"/>
      <c r="C474" s="201"/>
      <c r="D474" s="201"/>
      <c r="E474" s="201"/>
      <c r="F474" s="19"/>
      <c r="G474" s="28"/>
    </row>
    <row r="475" spans="2:7">
      <c r="B475" s="23"/>
      <c r="C475" s="201"/>
      <c r="D475" s="201"/>
      <c r="E475" s="201"/>
      <c r="F475" s="19"/>
      <c r="G475" s="28"/>
    </row>
    <row r="476" spans="2:7">
      <c r="B476" s="23"/>
      <c r="C476" s="201"/>
      <c r="D476" s="201"/>
      <c r="E476" s="201"/>
      <c r="F476" s="19"/>
      <c r="G476" s="28"/>
    </row>
    <row r="477" spans="2:7">
      <c r="B477" s="23"/>
      <c r="C477" s="201"/>
      <c r="D477" s="201"/>
      <c r="E477" s="201"/>
      <c r="F477" s="19"/>
      <c r="G477" s="28"/>
    </row>
    <row r="478" spans="2:7">
      <c r="B478" s="23"/>
      <c r="C478" s="201"/>
      <c r="D478" s="201"/>
      <c r="E478" s="201"/>
      <c r="F478" s="19"/>
      <c r="G478" s="28"/>
    </row>
    <row r="479" spans="2:7">
      <c r="B479" s="23"/>
      <c r="C479" s="201"/>
      <c r="D479" s="201"/>
      <c r="E479" s="201"/>
      <c r="F479" s="19"/>
      <c r="G479" s="28"/>
    </row>
    <row r="480" spans="2:7">
      <c r="B480" s="23"/>
      <c r="C480" s="201"/>
      <c r="D480" s="201"/>
      <c r="E480" s="201"/>
      <c r="F480" s="19"/>
      <c r="G480" s="28"/>
    </row>
    <row r="481" spans="2:7">
      <c r="B481" s="23"/>
      <c r="C481" s="201"/>
      <c r="D481" s="201"/>
      <c r="E481" s="201"/>
      <c r="F481" s="19"/>
      <c r="G481" s="28"/>
    </row>
    <row r="482" spans="2:7">
      <c r="B482" s="23"/>
      <c r="C482" s="201"/>
      <c r="D482" s="201"/>
      <c r="E482" s="201"/>
      <c r="F482" s="19"/>
      <c r="G482" s="28"/>
    </row>
    <row r="483" spans="2:7">
      <c r="B483" s="23"/>
      <c r="C483" s="201"/>
      <c r="D483" s="201"/>
      <c r="E483" s="201"/>
      <c r="F483" s="19"/>
      <c r="G483" s="28"/>
    </row>
    <row r="484" spans="2:7">
      <c r="B484" s="23"/>
      <c r="C484" s="201"/>
      <c r="D484" s="201"/>
      <c r="E484" s="201"/>
      <c r="F484" s="19"/>
      <c r="G484" s="28"/>
    </row>
    <row r="485" spans="2:7">
      <c r="B485" s="23"/>
      <c r="C485" s="201"/>
      <c r="D485" s="201"/>
      <c r="E485" s="201"/>
      <c r="F485" s="19"/>
      <c r="G485" s="28"/>
    </row>
    <row r="486" spans="2:7">
      <c r="B486" s="23"/>
      <c r="C486" s="201"/>
      <c r="D486" s="201"/>
      <c r="E486" s="201"/>
      <c r="F486" s="19"/>
      <c r="G486" s="28"/>
    </row>
    <row r="487" spans="2:7">
      <c r="B487" s="23"/>
      <c r="C487" s="201"/>
      <c r="D487" s="201"/>
      <c r="E487" s="201"/>
      <c r="F487" s="19"/>
      <c r="G487" s="28"/>
    </row>
    <row r="488" spans="2:7">
      <c r="B488" s="23"/>
      <c r="C488" s="201"/>
      <c r="D488" s="201"/>
      <c r="E488" s="201"/>
      <c r="F488" s="19"/>
      <c r="G488" s="28"/>
    </row>
    <row r="489" spans="2:7">
      <c r="B489" s="23"/>
      <c r="C489" s="201"/>
      <c r="D489" s="201"/>
      <c r="E489" s="201"/>
      <c r="F489" s="19"/>
      <c r="G489" s="28"/>
    </row>
    <row r="490" spans="2:7">
      <c r="B490" s="23"/>
      <c r="C490" s="201"/>
      <c r="D490" s="201"/>
      <c r="E490" s="201"/>
      <c r="F490" s="19"/>
      <c r="G490" s="28"/>
    </row>
    <row r="491" spans="2:7">
      <c r="B491" s="23"/>
      <c r="C491" s="201"/>
      <c r="D491" s="201"/>
      <c r="E491" s="201"/>
      <c r="F491" s="19"/>
      <c r="G491" s="28"/>
    </row>
    <row r="492" spans="2:7">
      <c r="B492" s="23"/>
      <c r="C492" s="201"/>
      <c r="D492" s="201"/>
      <c r="E492" s="201"/>
      <c r="F492" s="19"/>
      <c r="G492" s="28"/>
    </row>
    <row r="493" spans="2:7">
      <c r="B493" s="23"/>
      <c r="C493" s="201"/>
      <c r="D493" s="201"/>
      <c r="E493" s="201"/>
      <c r="F493" s="19"/>
      <c r="G493" s="28"/>
    </row>
    <row r="494" spans="2:7">
      <c r="B494" s="23"/>
      <c r="C494" s="201"/>
      <c r="D494" s="201"/>
      <c r="E494" s="201"/>
      <c r="F494" s="19"/>
      <c r="G494" s="28"/>
    </row>
    <row r="495" spans="2:7">
      <c r="B495" s="23"/>
      <c r="C495" s="201"/>
      <c r="D495" s="201"/>
      <c r="E495" s="201"/>
      <c r="F495" s="19"/>
      <c r="G495" s="28"/>
    </row>
    <row r="496" spans="2:7">
      <c r="B496" s="23"/>
      <c r="C496" s="201"/>
      <c r="D496" s="201"/>
      <c r="E496" s="201"/>
      <c r="F496" s="19"/>
      <c r="G496" s="28"/>
    </row>
    <row r="497" spans="2:7">
      <c r="B497" s="23"/>
      <c r="C497" s="201"/>
      <c r="D497" s="201"/>
      <c r="E497" s="201"/>
      <c r="F497" s="19"/>
      <c r="G497" s="28"/>
    </row>
    <row r="498" spans="2:7">
      <c r="B498" s="23"/>
      <c r="C498" s="201"/>
      <c r="D498" s="201"/>
      <c r="E498" s="201"/>
      <c r="F498" s="19"/>
      <c r="G498" s="28"/>
    </row>
    <row r="499" spans="2:7">
      <c r="B499" s="23"/>
      <c r="C499" s="201"/>
      <c r="D499" s="201"/>
      <c r="E499" s="201"/>
      <c r="F499" s="19"/>
      <c r="G499" s="28"/>
    </row>
    <row r="500" spans="2:7">
      <c r="B500" s="23"/>
      <c r="C500" s="201"/>
      <c r="D500" s="201"/>
      <c r="E500" s="201"/>
      <c r="F500" s="19"/>
      <c r="G500" s="28"/>
    </row>
    <row r="501" spans="2:7">
      <c r="B501" s="23"/>
      <c r="C501" s="201"/>
      <c r="D501" s="201"/>
      <c r="E501" s="201"/>
      <c r="F501" s="19"/>
      <c r="G501" s="28"/>
    </row>
    <row r="502" spans="2:7">
      <c r="B502" s="23"/>
      <c r="C502" s="201"/>
      <c r="D502" s="201"/>
      <c r="E502" s="201"/>
      <c r="F502" s="19"/>
      <c r="G502" s="28"/>
    </row>
    <row r="503" spans="2:7">
      <c r="B503" s="23"/>
      <c r="C503" s="201"/>
      <c r="D503" s="201"/>
      <c r="E503" s="201"/>
      <c r="F503" s="19"/>
      <c r="G503" s="28"/>
    </row>
    <row r="504" spans="2:7">
      <c r="B504" s="23"/>
      <c r="C504" s="201"/>
      <c r="D504" s="201"/>
      <c r="E504" s="201"/>
      <c r="F504" s="19"/>
      <c r="G504" s="28"/>
    </row>
    <row r="505" spans="2:7">
      <c r="B505" s="23"/>
      <c r="C505" s="201"/>
      <c r="D505" s="201"/>
      <c r="E505" s="201"/>
      <c r="F505" s="19"/>
      <c r="G505" s="28"/>
    </row>
    <row r="506" spans="2:7">
      <c r="B506" s="23"/>
      <c r="C506" s="201"/>
      <c r="D506" s="201"/>
      <c r="E506" s="201"/>
      <c r="F506" s="19"/>
      <c r="G506" s="28"/>
    </row>
    <row r="507" spans="2:7">
      <c r="B507" s="23"/>
      <c r="C507" s="201"/>
      <c r="D507" s="201"/>
      <c r="E507" s="201"/>
      <c r="F507" s="19"/>
      <c r="G507" s="28"/>
    </row>
    <row r="508" spans="2:7">
      <c r="B508" s="23"/>
      <c r="C508" s="201"/>
      <c r="D508" s="201"/>
      <c r="E508" s="201"/>
      <c r="F508" s="19"/>
      <c r="G508" s="28"/>
    </row>
    <row r="509" spans="2:7">
      <c r="B509" s="23"/>
      <c r="C509" s="201"/>
      <c r="D509" s="201"/>
      <c r="E509" s="201"/>
      <c r="F509" s="19"/>
      <c r="G509" s="28"/>
    </row>
    <row r="510" spans="2:7">
      <c r="B510" s="23"/>
      <c r="C510" s="201"/>
      <c r="D510" s="201"/>
      <c r="E510" s="201"/>
      <c r="F510" s="19"/>
      <c r="G510" s="28"/>
    </row>
    <row r="511" spans="2:7">
      <c r="B511" s="23"/>
      <c r="C511" s="201"/>
      <c r="D511" s="201"/>
      <c r="E511" s="201"/>
      <c r="F511" s="19"/>
      <c r="G511" s="28"/>
    </row>
    <row r="512" spans="2:7">
      <c r="B512" s="23"/>
      <c r="C512" s="201"/>
      <c r="D512" s="201"/>
      <c r="E512" s="201"/>
      <c r="F512" s="19"/>
      <c r="G512" s="28"/>
    </row>
    <row r="513" spans="2:7">
      <c r="B513" s="23"/>
      <c r="C513" s="201"/>
      <c r="D513" s="201"/>
      <c r="E513" s="201"/>
      <c r="F513" s="19"/>
      <c r="G513" s="28"/>
    </row>
    <row r="514" spans="2:7">
      <c r="B514" s="23"/>
      <c r="C514" s="201"/>
      <c r="D514" s="201"/>
      <c r="E514" s="201"/>
      <c r="F514" s="19"/>
      <c r="G514" s="28"/>
    </row>
    <row r="515" spans="2:7">
      <c r="B515" s="23"/>
      <c r="C515" s="201"/>
      <c r="D515" s="201"/>
      <c r="E515" s="201"/>
      <c r="F515" s="19"/>
      <c r="G515" s="28"/>
    </row>
    <row r="516" spans="2:7">
      <c r="B516" s="23"/>
      <c r="C516" s="201"/>
      <c r="D516" s="201"/>
      <c r="E516" s="201"/>
      <c r="F516" s="19"/>
      <c r="G516" s="28"/>
    </row>
    <row r="517" spans="2:7">
      <c r="B517" s="23"/>
      <c r="C517" s="201"/>
      <c r="D517" s="201"/>
      <c r="E517" s="201"/>
      <c r="F517" s="19"/>
      <c r="G517" s="28"/>
    </row>
    <row r="518" spans="2:7">
      <c r="B518" s="23"/>
      <c r="C518" s="201"/>
      <c r="D518" s="201"/>
      <c r="E518" s="201"/>
      <c r="F518" s="19"/>
      <c r="G518" s="28"/>
    </row>
    <row r="519" spans="2:7">
      <c r="B519" s="23"/>
      <c r="C519" s="201"/>
      <c r="D519" s="201"/>
      <c r="E519" s="201"/>
      <c r="F519" s="19"/>
      <c r="G519" s="28"/>
    </row>
    <row r="520" spans="2:7">
      <c r="B520" s="23"/>
      <c r="C520" s="201"/>
      <c r="D520" s="201"/>
      <c r="E520" s="201"/>
      <c r="F520" s="19"/>
      <c r="G520" s="28"/>
    </row>
    <row r="521" spans="2:7">
      <c r="B521" s="23"/>
      <c r="C521" s="201"/>
      <c r="D521" s="201"/>
      <c r="E521" s="201"/>
      <c r="F521" s="19"/>
      <c r="G521" s="28"/>
    </row>
    <row r="522" spans="2:7">
      <c r="B522" s="23"/>
      <c r="C522" s="201"/>
      <c r="D522" s="201"/>
      <c r="E522" s="201"/>
      <c r="F522" s="19"/>
      <c r="G522" s="28"/>
    </row>
    <row r="523" spans="2:7">
      <c r="B523" s="23"/>
      <c r="C523" s="201"/>
      <c r="D523" s="201"/>
      <c r="E523" s="201"/>
      <c r="F523" s="19"/>
      <c r="G523" s="28"/>
    </row>
    <row r="524" spans="2:7">
      <c r="B524" s="23"/>
      <c r="C524" s="201"/>
      <c r="D524" s="201"/>
      <c r="E524" s="201"/>
      <c r="F524" s="19"/>
      <c r="G524" s="28"/>
    </row>
    <row r="525" spans="2:7">
      <c r="B525" s="23"/>
      <c r="C525" s="201"/>
      <c r="D525" s="201"/>
      <c r="E525" s="201"/>
      <c r="F525" s="19"/>
      <c r="G525" s="28"/>
    </row>
    <row r="526" spans="2:7">
      <c r="B526" s="23"/>
      <c r="C526" s="201"/>
      <c r="D526" s="201"/>
      <c r="E526" s="201"/>
      <c r="F526" s="19"/>
      <c r="G526" s="28"/>
    </row>
    <row r="527" spans="2:7">
      <c r="B527" s="23"/>
      <c r="C527" s="201"/>
      <c r="D527" s="201"/>
      <c r="E527" s="201"/>
      <c r="F527" s="19"/>
      <c r="G527" s="28"/>
    </row>
    <row r="528" spans="2:7">
      <c r="B528" s="23"/>
      <c r="C528" s="201"/>
      <c r="D528" s="201"/>
      <c r="E528" s="201"/>
      <c r="F528" s="19"/>
      <c r="G528" s="28"/>
    </row>
    <row r="529" spans="2:7">
      <c r="B529" s="23"/>
      <c r="C529" s="201"/>
      <c r="D529" s="201"/>
      <c r="E529" s="201"/>
      <c r="F529" s="19"/>
      <c r="G529" s="28"/>
    </row>
    <row r="530" spans="2:7">
      <c r="B530" s="23"/>
      <c r="C530" s="201"/>
      <c r="D530" s="201"/>
      <c r="E530" s="201"/>
      <c r="F530" s="19"/>
      <c r="G530" s="28"/>
    </row>
    <row r="531" spans="2:7">
      <c r="B531" s="23"/>
      <c r="C531" s="201"/>
      <c r="D531" s="201"/>
      <c r="E531" s="201"/>
      <c r="F531" s="19"/>
      <c r="G531" s="28"/>
    </row>
    <row r="532" spans="2:7">
      <c r="B532" s="23"/>
      <c r="C532" s="201"/>
      <c r="D532" s="201"/>
      <c r="E532" s="201"/>
      <c r="F532" s="19"/>
      <c r="G532" s="28"/>
    </row>
    <row r="533" spans="2:7">
      <c r="B533" s="23"/>
      <c r="C533" s="201"/>
      <c r="D533" s="201"/>
      <c r="E533" s="201"/>
      <c r="F533" s="19"/>
      <c r="G533" s="28"/>
    </row>
    <row r="534" spans="2:7">
      <c r="B534" s="23"/>
      <c r="C534" s="201"/>
      <c r="D534" s="201"/>
      <c r="E534" s="201"/>
      <c r="F534" s="19"/>
      <c r="G534" s="28"/>
    </row>
    <row r="535" spans="2:7">
      <c r="B535" s="23"/>
      <c r="C535" s="201"/>
      <c r="D535" s="201"/>
      <c r="E535" s="201"/>
      <c r="F535" s="19"/>
      <c r="G535" s="28"/>
    </row>
    <row r="536" spans="2:7">
      <c r="B536" s="23"/>
      <c r="C536" s="201"/>
      <c r="D536" s="201"/>
      <c r="E536" s="201"/>
      <c r="F536" s="19"/>
      <c r="G536" s="28"/>
    </row>
    <row r="537" spans="2:7">
      <c r="B537" s="23"/>
      <c r="C537" s="201"/>
      <c r="D537" s="201"/>
      <c r="E537" s="201"/>
      <c r="F537" s="19"/>
      <c r="G537" s="28"/>
    </row>
    <row r="538" spans="2:7">
      <c r="B538" s="23"/>
      <c r="C538" s="201"/>
      <c r="D538" s="201"/>
      <c r="E538" s="201"/>
      <c r="F538" s="19"/>
      <c r="G538" s="28"/>
    </row>
    <row r="539" spans="2:7">
      <c r="B539" s="23"/>
      <c r="C539" s="201"/>
      <c r="D539" s="201"/>
      <c r="E539" s="201"/>
      <c r="F539" s="19"/>
      <c r="G539" s="28"/>
    </row>
    <row r="540" spans="2:7">
      <c r="B540" s="23"/>
      <c r="C540" s="201"/>
      <c r="D540" s="201"/>
      <c r="E540" s="201"/>
      <c r="F540" s="19"/>
      <c r="G540" s="28"/>
    </row>
    <row r="541" spans="2:7">
      <c r="B541" s="23"/>
      <c r="C541" s="201"/>
      <c r="D541" s="201"/>
      <c r="E541" s="201"/>
      <c r="F541" s="19"/>
      <c r="G541" s="28"/>
    </row>
    <row r="542" spans="2:7">
      <c r="B542" s="23"/>
      <c r="C542" s="201"/>
      <c r="D542" s="201"/>
      <c r="E542" s="201"/>
      <c r="F542" s="19"/>
      <c r="G542" s="28"/>
    </row>
    <row r="543" spans="2:7">
      <c r="B543" s="23"/>
      <c r="C543" s="201"/>
      <c r="D543" s="201"/>
      <c r="E543" s="201"/>
      <c r="F543" s="19"/>
      <c r="G543" s="28"/>
    </row>
    <row r="544" spans="2:7">
      <c r="B544" s="23"/>
      <c r="C544" s="201"/>
      <c r="D544" s="201"/>
      <c r="E544" s="201"/>
      <c r="F544" s="19"/>
      <c r="G544" s="28"/>
    </row>
    <row r="545" spans="2:7">
      <c r="B545" s="23"/>
      <c r="C545" s="201"/>
      <c r="D545" s="201"/>
      <c r="E545" s="201"/>
      <c r="F545" s="19"/>
      <c r="G545" s="28"/>
    </row>
    <row r="546" spans="2:7">
      <c r="B546" s="23"/>
      <c r="C546" s="201"/>
      <c r="D546" s="201"/>
      <c r="E546" s="201"/>
      <c r="F546" s="19"/>
      <c r="G546" s="28"/>
    </row>
    <row r="547" spans="2:7">
      <c r="B547" s="23"/>
      <c r="C547" s="201"/>
      <c r="D547" s="201"/>
      <c r="E547" s="201"/>
      <c r="F547" s="19"/>
      <c r="G547" s="28"/>
    </row>
    <row r="548" spans="2:7">
      <c r="B548" s="23"/>
      <c r="C548" s="201"/>
      <c r="D548" s="201"/>
      <c r="E548" s="201"/>
      <c r="F548" s="19"/>
      <c r="G548" s="28"/>
    </row>
    <row r="549" spans="2:7">
      <c r="B549" s="23"/>
      <c r="C549" s="201"/>
      <c r="D549" s="201"/>
      <c r="E549" s="201"/>
      <c r="F549" s="19"/>
      <c r="G549" s="28"/>
    </row>
    <row r="550" spans="2:7">
      <c r="B550" s="23"/>
    </row>
    <row r="551" spans="2:7">
      <c r="B551" s="23"/>
    </row>
    <row r="552" spans="2:7">
      <c r="B552" s="23"/>
    </row>
  </sheetData>
  <sheetProtection sheet="1"/>
  <mergeCells count="534">
    <mergeCell ref="C22:E22"/>
    <mergeCell ref="C23:E23"/>
    <mergeCell ref="B6:B7"/>
    <mergeCell ref="F6:F7"/>
    <mergeCell ref="C6:E7"/>
    <mergeCell ref="F19:G19"/>
    <mergeCell ref="G6:G7"/>
    <mergeCell ref="C21:E21"/>
    <mergeCell ref="C24:E24"/>
    <mergeCell ref="C25:E25"/>
    <mergeCell ref="C38:E38"/>
    <mergeCell ref="C37:E37"/>
    <mergeCell ref="C26:E26"/>
    <mergeCell ref="C27:E27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50:E50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62:E62"/>
    <mergeCell ref="C63:E63"/>
    <mergeCell ref="C52:E52"/>
    <mergeCell ref="C53:E53"/>
    <mergeCell ref="C54:E54"/>
    <mergeCell ref="C55:E55"/>
    <mergeCell ref="C56:E56"/>
    <mergeCell ref="C57:E57"/>
    <mergeCell ref="C70:E70"/>
    <mergeCell ref="C71:E71"/>
    <mergeCell ref="C58:E58"/>
    <mergeCell ref="C59:E59"/>
    <mergeCell ref="C60:E60"/>
    <mergeCell ref="C61:E61"/>
    <mergeCell ref="C64:E64"/>
    <mergeCell ref="C65:E65"/>
    <mergeCell ref="C66:E66"/>
    <mergeCell ref="C67:E67"/>
    <mergeCell ref="C68:E68"/>
    <mergeCell ref="C69:E69"/>
    <mergeCell ref="C86:E86"/>
    <mergeCell ref="C87:E87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72:E72"/>
    <mergeCell ref="C73:E73"/>
    <mergeCell ref="C74:E74"/>
    <mergeCell ref="C75:E75"/>
    <mergeCell ref="C98:E98"/>
    <mergeCell ref="C99:E99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10:E110"/>
    <mergeCell ref="C111:E111"/>
    <mergeCell ref="C100:E100"/>
    <mergeCell ref="C101:E101"/>
    <mergeCell ref="C102:E102"/>
    <mergeCell ref="C103:E103"/>
    <mergeCell ref="C104:E104"/>
    <mergeCell ref="C105:E105"/>
    <mergeCell ref="C118:E118"/>
    <mergeCell ref="C119:E119"/>
    <mergeCell ref="C106:E106"/>
    <mergeCell ref="C107:E107"/>
    <mergeCell ref="C108:E108"/>
    <mergeCell ref="C109:E109"/>
    <mergeCell ref="C112:E112"/>
    <mergeCell ref="C113:E113"/>
    <mergeCell ref="C114:E114"/>
    <mergeCell ref="C115:E115"/>
    <mergeCell ref="C116:E116"/>
    <mergeCell ref="C117:E117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20:E120"/>
    <mergeCell ref="C121:E121"/>
    <mergeCell ref="C122:E122"/>
    <mergeCell ref="C123:E123"/>
    <mergeCell ref="C146:E146"/>
    <mergeCell ref="C147:E147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58:E158"/>
    <mergeCell ref="C159:E159"/>
    <mergeCell ref="C148:E148"/>
    <mergeCell ref="C149:E149"/>
    <mergeCell ref="C150:E150"/>
    <mergeCell ref="C151:E151"/>
    <mergeCell ref="C152:E152"/>
    <mergeCell ref="C153:E153"/>
    <mergeCell ref="C166:E166"/>
    <mergeCell ref="C167:E167"/>
    <mergeCell ref="C154:E154"/>
    <mergeCell ref="C155:E155"/>
    <mergeCell ref="C156:E156"/>
    <mergeCell ref="C157:E157"/>
    <mergeCell ref="C160:E160"/>
    <mergeCell ref="C161:E161"/>
    <mergeCell ref="C162:E162"/>
    <mergeCell ref="C163:E163"/>
    <mergeCell ref="C164:E164"/>
    <mergeCell ref="C165:E165"/>
    <mergeCell ref="C182:E182"/>
    <mergeCell ref="C183:E183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68:E168"/>
    <mergeCell ref="C169:E169"/>
    <mergeCell ref="C170:E170"/>
    <mergeCell ref="C171:E171"/>
    <mergeCell ref="C194:E194"/>
    <mergeCell ref="C195:E195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206:E206"/>
    <mergeCell ref="C207:E207"/>
    <mergeCell ref="C196:E196"/>
    <mergeCell ref="C197:E197"/>
    <mergeCell ref="C198:E198"/>
    <mergeCell ref="C199:E199"/>
    <mergeCell ref="C200:E200"/>
    <mergeCell ref="C201:E201"/>
    <mergeCell ref="C214:E214"/>
    <mergeCell ref="C215:E215"/>
    <mergeCell ref="C202:E202"/>
    <mergeCell ref="C203:E203"/>
    <mergeCell ref="C204:E204"/>
    <mergeCell ref="C205:E205"/>
    <mergeCell ref="C208:E208"/>
    <mergeCell ref="C209:E209"/>
    <mergeCell ref="C210:E210"/>
    <mergeCell ref="C211:E211"/>
    <mergeCell ref="C212:E212"/>
    <mergeCell ref="C213:E213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16:E216"/>
    <mergeCell ref="C217:E217"/>
    <mergeCell ref="C218:E218"/>
    <mergeCell ref="C219:E219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62:E262"/>
    <mergeCell ref="C263:E263"/>
    <mergeCell ref="C250:E250"/>
    <mergeCell ref="C251:E251"/>
    <mergeCell ref="C252:E252"/>
    <mergeCell ref="C253:E253"/>
    <mergeCell ref="C256:E256"/>
    <mergeCell ref="C257:E257"/>
    <mergeCell ref="C258:E258"/>
    <mergeCell ref="C259:E259"/>
    <mergeCell ref="C260:E260"/>
    <mergeCell ref="C261:E261"/>
    <mergeCell ref="C278:E278"/>
    <mergeCell ref="C279:E279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64:E264"/>
    <mergeCell ref="C265:E265"/>
    <mergeCell ref="C266:E266"/>
    <mergeCell ref="C267:E267"/>
    <mergeCell ref="C290:E290"/>
    <mergeCell ref="C291:E291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302:E302"/>
    <mergeCell ref="C303:E303"/>
    <mergeCell ref="C292:E292"/>
    <mergeCell ref="C293:E293"/>
    <mergeCell ref="C294:E294"/>
    <mergeCell ref="C295:E295"/>
    <mergeCell ref="C296:E296"/>
    <mergeCell ref="C297:E297"/>
    <mergeCell ref="C310:E310"/>
    <mergeCell ref="C311:E311"/>
    <mergeCell ref="C298:E298"/>
    <mergeCell ref="C299:E299"/>
    <mergeCell ref="C300:E300"/>
    <mergeCell ref="C301:E301"/>
    <mergeCell ref="C304:E304"/>
    <mergeCell ref="C305:E305"/>
    <mergeCell ref="C306:E306"/>
    <mergeCell ref="C307:E307"/>
    <mergeCell ref="C308:E308"/>
    <mergeCell ref="C309:E309"/>
    <mergeCell ref="C326:E326"/>
    <mergeCell ref="C327:E327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12:E312"/>
    <mergeCell ref="C313:E313"/>
    <mergeCell ref="C314:E314"/>
    <mergeCell ref="C315:E315"/>
    <mergeCell ref="C338:E338"/>
    <mergeCell ref="C339:E339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50:E350"/>
    <mergeCell ref="C351:E351"/>
    <mergeCell ref="C340:E340"/>
    <mergeCell ref="C341:E341"/>
    <mergeCell ref="C342:E342"/>
    <mergeCell ref="C343:E343"/>
    <mergeCell ref="C344:E344"/>
    <mergeCell ref="C345:E345"/>
    <mergeCell ref="C358:E358"/>
    <mergeCell ref="C359:E359"/>
    <mergeCell ref="C346:E346"/>
    <mergeCell ref="C347:E347"/>
    <mergeCell ref="C348:E348"/>
    <mergeCell ref="C349:E349"/>
    <mergeCell ref="C352:E352"/>
    <mergeCell ref="C353:E353"/>
    <mergeCell ref="C354:E354"/>
    <mergeCell ref="C355:E355"/>
    <mergeCell ref="C356:E356"/>
    <mergeCell ref="C357:E357"/>
    <mergeCell ref="C374:E374"/>
    <mergeCell ref="C375:E375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60:E360"/>
    <mergeCell ref="C361:E361"/>
    <mergeCell ref="C362:E362"/>
    <mergeCell ref="C363:E363"/>
    <mergeCell ref="C386:E386"/>
    <mergeCell ref="C387:E387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98:E398"/>
    <mergeCell ref="C399:E399"/>
    <mergeCell ref="C388:E388"/>
    <mergeCell ref="C389:E389"/>
    <mergeCell ref="C390:E390"/>
    <mergeCell ref="C391:E391"/>
    <mergeCell ref="C392:E392"/>
    <mergeCell ref="C393:E393"/>
    <mergeCell ref="C406:E406"/>
    <mergeCell ref="C407:E407"/>
    <mergeCell ref="C394:E394"/>
    <mergeCell ref="C395:E395"/>
    <mergeCell ref="C396:E396"/>
    <mergeCell ref="C397:E397"/>
    <mergeCell ref="C400:E400"/>
    <mergeCell ref="C401:E401"/>
    <mergeCell ref="C402:E402"/>
    <mergeCell ref="C403:E403"/>
    <mergeCell ref="C404:E404"/>
    <mergeCell ref="C405:E405"/>
    <mergeCell ref="C422:E422"/>
    <mergeCell ref="C423:E423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08:E408"/>
    <mergeCell ref="C409:E409"/>
    <mergeCell ref="C410:E410"/>
    <mergeCell ref="C411:E411"/>
    <mergeCell ref="C434:E434"/>
    <mergeCell ref="C435:E435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46:E446"/>
    <mergeCell ref="C447:E447"/>
    <mergeCell ref="C436:E436"/>
    <mergeCell ref="C437:E437"/>
    <mergeCell ref="C438:E438"/>
    <mergeCell ref="C439:E439"/>
    <mergeCell ref="C440:E440"/>
    <mergeCell ref="C441:E441"/>
    <mergeCell ref="C454:E454"/>
    <mergeCell ref="C455:E455"/>
    <mergeCell ref="C442:E442"/>
    <mergeCell ref="C443:E443"/>
    <mergeCell ref="C444:E444"/>
    <mergeCell ref="C445:E445"/>
    <mergeCell ref="C448:E448"/>
    <mergeCell ref="C449:E449"/>
    <mergeCell ref="C450:E450"/>
    <mergeCell ref="C451:E451"/>
    <mergeCell ref="C452:E452"/>
    <mergeCell ref="C453:E453"/>
    <mergeCell ref="C470:E470"/>
    <mergeCell ref="C471:E471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56:E456"/>
    <mergeCell ref="C457:E457"/>
    <mergeCell ref="C458:E458"/>
    <mergeCell ref="C459:E459"/>
    <mergeCell ref="C482:E482"/>
    <mergeCell ref="C483:E483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94:E494"/>
    <mergeCell ref="C495:E495"/>
    <mergeCell ref="C484:E484"/>
    <mergeCell ref="C485:E485"/>
    <mergeCell ref="C486:E486"/>
    <mergeCell ref="C487:E487"/>
    <mergeCell ref="C488:E488"/>
    <mergeCell ref="C489:E489"/>
    <mergeCell ref="C502:E502"/>
    <mergeCell ref="C503:E503"/>
    <mergeCell ref="C490:E490"/>
    <mergeCell ref="C491:E491"/>
    <mergeCell ref="C492:E492"/>
    <mergeCell ref="C493:E493"/>
    <mergeCell ref="C496:E496"/>
    <mergeCell ref="C497:E497"/>
    <mergeCell ref="C498:E498"/>
    <mergeCell ref="C499:E499"/>
    <mergeCell ref="C500:E500"/>
    <mergeCell ref="C501:E501"/>
    <mergeCell ref="C518:E518"/>
    <mergeCell ref="C519:E519"/>
    <mergeCell ref="C508:E508"/>
    <mergeCell ref="C509:E509"/>
    <mergeCell ref="C510:E510"/>
    <mergeCell ref="C511:E511"/>
    <mergeCell ref="C512:E512"/>
    <mergeCell ref="C513:E513"/>
    <mergeCell ref="C514:E514"/>
    <mergeCell ref="C515:E515"/>
    <mergeCell ref="C516:E516"/>
    <mergeCell ref="C517:E517"/>
    <mergeCell ref="C504:E504"/>
    <mergeCell ref="C505:E505"/>
    <mergeCell ref="C506:E506"/>
    <mergeCell ref="C507:E507"/>
    <mergeCell ref="C545:E545"/>
    <mergeCell ref="C546:E546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C528:E528"/>
    <mergeCell ref="C529:E529"/>
    <mergeCell ref="C536:E536"/>
    <mergeCell ref="C537:E537"/>
    <mergeCell ref="C530:E530"/>
    <mergeCell ref="C531:E531"/>
    <mergeCell ref="C532:E532"/>
    <mergeCell ref="C533:E533"/>
    <mergeCell ref="C534:E534"/>
    <mergeCell ref="C535:E535"/>
    <mergeCell ref="C549:E549"/>
    <mergeCell ref="C538:E538"/>
    <mergeCell ref="C539:E539"/>
    <mergeCell ref="C540:E540"/>
    <mergeCell ref="C541:E541"/>
    <mergeCell ref="C542:E542"/>
    <mergeCell ref="C543:E543"/>
    <mergeCell ref="C544:E544"/>
    <mergeCell ref="C547:E547"/>
    <mergeCell ref="C548:E548"/>
  </mergeCells>
  <phoneticPr fontId="1" type="noConversion"/>
  <pageMargins left="0.75" right="0.75" top="1" bottom="1" header="0.5" footer="0.5"/>
  <pageSetup paperSize="9" scale="6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 enableFormatConditionsCalculation="0">
    <tabColor indexed="16"/>
    <pageSetUpPr fitToPage="1"/>
  </sheetPr>
  <dimension ref="B2:P41"/>
  <sheetViews>
    <sheetView showGridLines="0" showRowColHeaders="0" workbookViewId="0">
      <selection activeCell="C4" sqref="C4:E4"/>
    </sheetView>
  </sheetViews>
  <sheetFormatPr defaultRowHeight="12.75"/>
  <cols>
    <col min="1" max="1" width="3.42578125" style="21" customWidth="1"/>
    <col min="2" max="2" width="16.7109375" style="21" customWidth="1"/>
    <col min="3" max="7" width="12.28515625" style="21" customWidth="1"/>
    <col min="8" max="8" width="9.140625" style="21"/>
    <col min="9" max="9" width="23.42578125" style="21" customWidth="1"/>
    <col min="10" max="16384" width="9.140625" style="21"/>
  </cols>
  <sheetData>
    <row r="2" spans="2:16" ht="14.25" customHeight="1">
      <c r="B2" s="71" t="str">
        <f>"Chart 1: Overall effectiveness of learning and skills providers inspected " &amp; IF('Chart 1'!$C$4=Dates1!$B$3, "between " &amp; Dates1!$B$3, IF('Chart 1'!$C$4 = Dates1!B3, "in "&amp;Dates1!B3, IF('Chart 1'!$C$4=Dates1!B4,"in "&amp; Dates1!B4, IF('Chart 1'!$C$4=Dates1!B5,"in "&amp; Dates1!B5, IF('Chart 1'!$C$4=Dates1!B6, "in " &amp; Dates1!B6, IF('Chart 1'!$C$4=Dates1!B7, "in " &amp; Dates1!B7)))))) &amp; " (final)"&amp;CHAR(185)&amp;" "&amp;CHAR(178)</f>
        <v>Chart 1: Overall effectiveness of learning and skills providers inspected between 1 October 2011 and 31 December 2011 (final)¹ ²</v>
      </c>
    </row>
    <row r="3" spans="2:16">
      <c r="B3" s="31"/>
    </row>
    <row r="4" spans="2:16" ht="12.75" customHeight="1">
      <c r="B4" s="24" t="s">
        <v>68</v>
      </c>
      <c r="C4" s="189" t="s">
        <v>179</v>
      </c>
      <c r="D4" s="190"/>
      <c r="E4" s="191"/>
      <c r="F4" s="25"/>
      <c r="G4" s="25"/>
    </row>
    <row r="6" spans="2:16">
      <c r="B6" s="35" t="s">
        <v>67</v>
      </c>
      <c r="K6" s="73"/>
      <c r="L6" s="74"/>
      <c r="M6" s="74"/>
      <c r="N6" s="74"/>
      <c r="O6" s="74"/>
      <c r="P6" s="74"/>
    </row>
    <row r="7" spans="2:16">
      <c r="B7" s="209"/>
      <c r="C7" s="192" t="s">
        <v>119</v>
      </c>
      <c r="D7" s="211" t="s">
        <v>2</v>
      </c>
      <c r="E7" s="211"/>
      <c r="F7" s="211"/>
      <c r="G7" s="211"/>
      <c r="K7" s="75"/>
      <c r="L7" s="208"/>
      <c r="M7" s="208"/>
      <c r="N7" s="208"/>
      <c r="O7" s="208"/>
      <c r="P7" s="208"/>
    </row>
    <row r="8" spans="2:16">
      <c r="B8" s="210"/>
      <c r="C8" s="193"/>
      <c r="D8" s="77" t="s">
        <v>3</v>
      </c>
      <c r="E8" s="77" t="s">
        <v>4</v>
      </c>
      <c r="F8" s="77" t="s">
        <v>5</v>
      </c>
      <c r="G8" s="77" t="s">
        <v>6</v>
      </c>
      <c r="J8" s="78"/>
      <c r="K8" s="79"/>
      <c r="L8" s="78"/>
      <c r="M8" s="78"/>
      <c r="N8" s="78"/>
      <c r="O8" s="78"/>
      <c r="P8" s="76"/>
    </row>
    <row r="9" spans="2:16">
      <c r="B9" s="139" t="str">
        <f>"All colleges (" &amp; C9 &amp; ")"&amp; CHAR(179)</f>
        <v>All colleges (23)³</v>
      </c>
      <c r="C9" s="20">
        <f>SUM(D9:G9)</f>
        <v>23</v>
      </c>
      <c r="D9" s="46">
        <f>IF($C$4=Dates1!$B$3, DataPack!$B38, IF($C$4=Dates1!$B$4, DataPack!$G38, IF($C$4=Dates1!$B$5, DataPack!$L38, IF($C$4=Dates1!$B$6, DataPack!$Q38))))</f>
        <v>1</v>
      </c>
      <c r="E9" s="46">
        <f>IF($C$4=Dates1!$B$3, DataPack!$C38, IF($C$4=Dates1!$B$4, DataPack!$H38, IF($C$4=Dates1!$B$5, DataPack!$M38, IF($C$4=Dates1!$B$6, DataPack!$R38))))</f>
        <v>8</v>
      </c>
      <c r="F9" s="46">
        <f>IF($C$4=Dates1!$B$3, DataPack!$D38, IF($C$4=Dates1!$B$4, DataPack!$I38, IF($C$4=Dates1!$B$5, DataPack!$N38, IF($C$4=Dates1!$B$6, DataPack!$S38))))</f>
        <v>9</v>
      </c>
      <c r="G9" s="46">
        <f>IF($C$4=Dates1!$B$3, DataPack!$E38, IF($C$4=Dates1!$B$4, DataPack!$J38, IF($C$4=Dates1!$B$5, DataPack!$O38, IF($C$4=Dates1!$B$6, DataPack!$T38))))</f>
        <v>5</v>
      </c>
      <c r="I9" s="81"/>
      <c r="J9" s="82"/>
      <c r="K9" s="83"/>
      <c r="L9" s="59"/>
      <c r="M9" s="59"/>
      <c r="N9" s="59"/>
      <c r="O9" s="59"/>
      <c r="P9" s="76"/>
    </row>
    <row r="10" spans="2:16">
      <c r="B10" s="139" t="str">
        <f>"GFEC/TC (" &amp; C10 &amp; ")"</f>
        <v>GFEC/TC (13)</v>
      </c>
      <c r="C10" s="20">
        <f t="shared" ref="C10:C17" si="0">SUM(D10:G10)</f>
        <v>13</v>
      </c>
      <c r="D10" s="46">
        <f>IF($C$4=Dates1!$B$3, DataPack!$B64, IF($C$4=Dates1!$B$4, DataPack!$G64, IF($C$4=Dates1!$B$5, DataPack!$L64, IF($C$4=Dates1!$B$6, DataPack!$Q64))))</f>
        <v>1</v>
      </c>
      <c r="E10" s="46">
        <f>IF($C$4=Dates1!$B$3, DataPack!$C64, IF($C$4=Dates1!$B$4, DataPack!$H64, IF($C$4=Dates1!$B$5, DataPack!$M64, IF($C$4=Dates1!$B$6, DataPack!$R64))))</f>
        <v>5</v>
      </c>
      <c r="F10" s="46">
        <f>IF($C$4=Dates1!$B$3, DataPack!$D64, IF($C$4=Dates1!$B$4, DataPack!$I64, IF($C$4=Dates1!$B$5, DataPack!$N64, IF($C$4=Dates1!$B$6, DataPack!$S64))))</f>
        <v>5</v>
      </c>
      <c r="G10" s="46">
        <f>IF($C$4=Dates1!$B$3, DataPack!$E64, IF($C$4=Dates1!$B$4, DataPack!$J64, IF($C$4=Dates1!$B$5, DataPack!$O64, IF($C$4=Dates1!$B$6, DataPack!$T64))))</f>
        <v>2</v>
      </c>
      <c r="I10" s="81"/>
      <c r="J10" s="82"/>
      <c r="K10" s="83"/>
      <c r="L10" s="59"/>
      <c r="M10" s="59"/>
      <c r="N10" s="59"/>
      <c r="O10" s="59"/>
      <c r="P10" s="76"/>
    </row>
    <row r="11" spans="2:16" ht="12.75" customHeight="1">
      <c r="B11" s="139" t="str">
        <f>"SFC (" &amp; C11 &amp; ")"</f>
        <v>SFC (8)</v>
      </c>
      <c r="C11" s="20">
        <f t="shared" si="0"/>
        <v>8</v>
      </c>
      <c r="D11" s="46">
        <f>IF($C$4=Dates1!$B$3, DataPack!$B90, IF($C$4=Dates1!$B$4, DataPack!$G90, IF($C$4=Dates1!$B$5, DataPack!$L90, IF($C$4=Dates1!$B$6, DataPack!$Q90))))</f>
        <v>0</v>
      </c>
      <c r="E11" s="46">
        <f>IF($C$4=Dates1!$B$3, DataPack!$C90, IF($C$4=Dates1!$B$4, DataPack!$H90, IF($C$4=Dates1!$B$5, DataPack!$M90, IF($C$4=Dates1!$B$6, DataPack!$R90))))</f>
        <v>2</v>
      </c>
      <c r="F11" s="46">
        <f>IF($C$4=Dates1!$B$3, DataPack!$D90, IF($C$4=Dates1!$B$4, DataPack!$I90, IF($C$4=Dates1!$B$5, DataPack!$N90, IF($C$4=Dates1!$B$6, DataPack!$S90))))</f>
        <v>4</v>
      </c>
      <c r="G11" s="46">
        <f>IF($C$4=Dates1!$B$3, DataPack!$E90, IF($C$4=Dates1!$B$4, DataPack!$J90, IF($C$4=Dates1!$B$5, DataPack!$O90, IF($C$4=Dates1!$B$6, DataPack!$T90))))</f>
        <v>2</v>
      </c>
      <c r="I11" s="81"/>
      <c r="J11" s="82"/>
      <c r="K11" s="60"/>
      <c r="L11" s="59"/>
      <c r="M11" s="59"/>
      <c r="N11" s="59"/>
      <c r="O11" s="59"/>
      <c r="P11" s="76"/>
    </row>
    <row r="12" spans="2:16">
      <c r="B12" s="139" t="str">
        <f>"ISC (" &amp; C12 &amp; ")"</f>
        <v>ISC (2)</v>
      </c>
      <c r="C12" s="20">
        <f t="shared" si="0"/>
        <v>2</v>
      </c>
      <c r="D12" s="46">
        <f>IF($C$4=Dates1!$B$3, DataPack!$B116, IF($C$4=Dates1!$B$4, DataPack!$G116, IF($C$4=Dates1!$B$5, DataPack!$L116, IF($C$4=Dates1!$B$6, DataPack!$Q116))))</f>
        <v>0</v>
      </c>
      <c r="E12" s="46">
        <f>IF($C$4=Dates1!$B$3, DataPack!$C116, IF($C$4=Dates1!$B$4, DataPack!$H116, IF($C$4=Dates1!$B$5, DataPack!$M116, IF($C$4=Dates1!$B$6, DataPack!$R116))))</f>
        <v>1</v>
      </c>
      <c r="F12" s="46">
        <f>IF($C$4=Dates1!$B$3, DataPack!$D116, IF($C$4=Dates1!$B$4, DataPack!$I116, IF($C$4=Dates1!$B$5, DataPack!$N116, IF($C$4=Dates1!$B$6, DataPack!$S116))))</f>
        <v>0</v>
      </c>
      <c r="G12" s="46">
        <f>IF($C$4=Dates1!$B$3, DataPack!$E116, IF($C$4=Dates1!$B$4, DataPack!$J116, IF($C$4=Dates1!$B$5, DataPack!$O116, IF($C$4=Dates1!$B$6, DataPack!$T116))))</f>
        <v>1</v>
      </c>
      <c r="I12" s="81"/>
      <c r="J12" s="82"/>
      <c r="K12" s="83"/>
      <c r="L12" s="59"/>
      <c r="M12" s="59"/>
      <c r="N12" s="59"/>
      <c r="O12" s="59"/>
      <c r="P12" s="76"/>
    </row>
    <row r="13" spans="2:16">
      <c r="B13" s="139" t="str">
        <f>"ILP (" &amp; C13 &amp; ")"</f>
        <v>ILP (35)</v>
      </c>
      <c r="C13" s="20">
        <f t="shared" si="0"/>
        <v>35</v>
      </c>
      <c r="D13" s="46">
        <f>IF($C$4=Dates1!$B$3, DataPack!$B194, IF($C$4=Dates1!$B$4, DataPack!$G194, IF($C$4=Dates1!$B$5, DataPack!$L194, IF($C$4=Dates1!$B$6, DataPack!$Q194))))</f>
        <v>1</v>
      </c>
      <c r="E13" s="46">
        <f>IF($C$4=Dates1!$B$3, DataPack!$C194, IF($C$4=Dates1!$B$4, DataPack!$H194, IF($C$4=Dates1!$B$5, DataPack!$M194, IF($C$4=Dates1!$B$6, DataPack!$R194))))</f>
        <v>15</v>
      </c>
      <c r="F13" s="46">
        <f>IF($C$4=Dates1!$B$3, DataPack!$D194, IF($C$4=Dates1!$B$4, DataPack!$I194, IF($C$4=Dates1!$B$5, DataPack!$N194, IF($C$4=Dates1!$B$6, DataPack!$S194))))</f>
        <v>14</v>
      </c>
      <c r="G13" s="46">
        <f>IF($C$4=Dates1!$B$3, DataPack!$E194, IF($C$4=Dates1!$B$4, DataPack!$J194, IF($C$4=Dates1!$B$5, DataPack!$O194, IF($C$4=Dates1!$B$6, DataPack!$T194))))</f>
        <v>5</v>
      </c>
      <c r="I13" s="84"/>
    </row>
    <row r="14" spans="2:16">
      <c r="B14" s="139" t="str">
        <f>"ACL (" &amp; C14 &amp; ")"</f>
        <v>ACL (17)</v>
      </c>
      <c r="C14" s="20">
        <f t="shared" si="0"/>
        <v>17</v>
      </c>
      <c r="D14" s="46">
        <f>IF($C$4=Dates1!$B$3, DataPack!$B220, IF($C$4=Dates1!$B$4, DataPack!$G220, IF($C$4=Dates1!$B$5, DataPack!$L220, IF($C$4=Dates1!$B$6, DataPack!$Q220))))</f>
        <v>1</v>
      </c>
      <c r="E14" s="46">
        <f>IF($C$4=Dates1!$B$3, DataPack!$C220, IF($C$4=Dates1!$B$4, DataPack!$H220, IF($C$4=Dates1!$B$5, DataPack!$M220, IF($C$4=Dates1!$B$6, DataPack!$R220))))</f>
        <v>13</v>
      </c>
      <c r="F14" s="46">
        <f>IF($C$4=Dates1!$B$3, DataPack!$D220, IF($C$4=Dates1!$B$4, DataPack!$I220, IF($C$4=Dates1!$B$5, DataPack!$N220, IF($C$4=Dates1!$B$6, DataPack!$S220))))</f>
        <v>3</v>
      </c>
      <c r="G14" s="46">
        <f>IF($C$4=Dates1!$B$3, DataPack!$E220, IF($C$4=Dates1!$B$4, DataPack!$J220, IF($C$4=Dates1!$B$5, DataPack!$O220, IF($C$4=Dates1!$B$6, DataPack!$T220))))</f>
        <v>0</v>
      </c>
    </row>
    <row r="15" spans="2:16">
      <c r="B15" s="139" t="str">
        <f>"Next Step (" &amp; C15 &amp; ")"</f>
        <v>Next Step (2)</v>
      </c>
      <c r="C15" s="20">
        <f t="shared" si="0"/>
        <v>2</v>
      </c>
      <c r="D15" s="46">
        <f>IF($C$4=Dates1!$B$3, DataPack!$B246, IF($C$4=Dates1!$B$4, DataPack!$G246, IF($C$4=Dates1!$B$5, DataPack!$L246, IF($C$4=Dates1!$B$6, DataPack!$Q246))))</f>
        <v>0</v>
      </c>
      <c r="E15" s="46">
        <f>IF($C$4=Dates1!$B$3, DataPack!$C246, IF($C$4=Dates1!$B$4, DataPack!$H246, IF($C$4=Dates1!$B$5, DataPack!$M246, IF($C$4=Dates1!$B$6, DataPack!$R246))))</f>
        <v>2</v>
      </c>
      <c r="F15" s="46">
        <f>IF($C$4=Dates1!$B$3, DataPack!$D246, IF($C$4=Dates1!$B$4, DataPack!$I246, IF($C$4=Dates1!$B$5, DataPack!$N246, IF($C$4=Dates1!$B$6, DataPack!$S246))))</f>
        <v>0</v>
      </c>
      <c r="G15" s="46">
        <f>IF($C$4=Dates1!$B$3, DataPack!$E246, IF($C$4=Dates1!$B$4, DataPack!$J246, IF($C$4=Dates1!$B$5, DataPack!$O246, IF($C$4=Dates1!$B$6, DataPack!$T246))))</f>
        <v>0</v>
      </c>
    </row>
    <row r="16" spans="2:16">
      <c r="B16" s="139" t="str">
        <f>"Prison/YOI (" &amp; C16 &amp; ")"</f>
        <v>Prison/YOI (5)</v>
      </c>
      <c r="C16" s="20">
        <f t="shared" si="0"/>
        <v>5</v>
      </c>
      <c r="D16" s="46">
        <f>IF($C$4=Dates1!$B$3, DataPack!$B272, IF($C$4=Dates1!$B$4, DataPack!$G272, IF($C$4=Dates1!$B$5, DataPack!$L272, IF($C$4=Dates1!$B$6, DataPack!$Q272))))</f>
        <v>0</v>
      </c>
      <c r="E16" s="46">
        <f>IF($C$4=Dates1!$B$3, DataPack!$C272, IF($C$4=Dates1!$B$4, DataPack!$H272, IF($C$4=Dates1!$B$5, DataPack!$M272, IF($C$4=Dates1!$B$6, DataPack!$R272))))</f>
        <v>3</v>
      </c>
      <c r="F16" s="46">
        <f>IF($C$4=Dates1!$B$3, DataPack!$D272, IF($C$4=Dates1!$B$4, DataPack!$I272, IF($C$4=Dates1!$B$5, DataPack!$N272, IF($C$4=Dates1!$B$6, DataPack!$S272))))</f>
        <v>1</v>
      </c>
      <c r="G16" s="46">
        <f>IF($C$4=Dates1!$B$3, DataPack!$E272, IF($C$4=Dates1!$B$4, DataPack!$J272, IF($C$4=Dates1!$B$5, DataPack!$O272, IF($C$4=Dates1!$B$6, DataPack!$T272))))</f>
        <v>1</v>
      </c>
      <c r="J16" s="80"/>
    </row>
    <row r="17" spans="2:10">
      <c r="B17" s="101" t="str">
        <f>"Probation (" &amp; C17 &amp; ")"</f>
        <v>Probation (2)</v>
      </c>
      <c r="C17" s="38">
        <f t="shared" si="0"/>
        <v>2</v>
      </c>
      <c r="D17" s="50">
        <f>IF($C$4=Dates1!$B$3, DataPack!$B298, IF($C$4=Dates1!$B$4, DataPack!$G298, IF($C$4=Dates1!$B$5, DataPack!$L298, IF($C$4=Dates1!$B$6, DataPack!$Q298))))</f>
        <v>0</v>
      </c>
      <c r="E17" s="50">
        <f>IF($C$4=Dates1!$B$3, DataPack!$C298, IF($C$4=Dates1!$B$4, DataPack!$H298, IF($C$4=Dates1!$B$5, DataPack!$M298, IF($C$4=Dates1!$B$6, DataPack!$R298))))</f>
        <v>2</v>
      </c>
      <c r="F17" s="50">
        <f>IF($C$4=Dates1!$B$3, DataPack!$D298, IF($C$4=Dates1!$B$4, DataPack!$I298, IF($C$4=Dates1!$B$5, DataPack!$N298, IF($C$4=Dates1!$B$6, DataPack!$S298))))</f>
        <v>0</v>
      </c>
      <c r="G17" s="50">
        <f>IF($C$4=Dates1!$B$3, DataPack!$E298, IF($C$4=Dates1!$B$4, DataPack!$J298, IF($C$4=Dates1!$B$5, DataPack!$O298, IF($C$4=Dates1!$B$6, DataPack!$T298))))</f>
        <v>0</v>
      </c>
      <c r="J17" s="85"/>
    </row>
    <row r="18" spans="2:10">
      <c r="B18" s="80"/>
      <c r="C18" s="46"/>
      <c r="F18" s="115"/>
      <c r="G18" s="115" t="s">
        <v>93</v>
      </c>
      <c r="J18" s="80"/>
    </row>
    <row r="19" spans="2:10">
      <c r="J19" s="80"/>
    </row>
    <row r="20" spans="2:10">
      <c r="J20" s="42"/>
    </row>
    <row r="36" spans="2:10" ht="12.75" customHeight="1"/>
    <row r="37" spans="2:10" ht="9" customHeight="1"/>
    <row r="38" spans="2:10" ht="25.5" customHeight="1"/>
    <row r="39" spans="2:10">
      <c r="B39" s="70" t="s">
        <v>145</v>
      </c>
      <c r="C39" s="146"/>
      <c r="D39" s="146"/>
      <c r="E39" s="146"/>
      <c r="F39" s="146"/>
      <c r="G39" s="146"/>
      <c r="H39" s="146"/>
    </row>
    <row r="40" spans="2:10" ht="24" customHeight="1">
      <c r="B40" s="212" t="s">
        <v>157</v>
      </c>
      <c r="C40" s="212"/>
      <c r="D40" s="212"/>
      <c r="E40" s="212"/>
      <c r="F40" s="212"/>
      <c r="G40" s="212"/>
      <c r="H40" s="212"/>
      <c r="I40" s="212"/>
      <c r="J40" s="212"/>
    </row>
    <row r="41" spans="2:10">
      <c r="B41" s="36" t="s">
        <v>242</v>
      </c>
    </row>
  </sheetData>
  <sheetProtection sheet="1"/>
  <mergeCells count="6">
    <mergeCell ref="C4:E4"/>
    <mergeCell ref="L7:P7"/>
    <mergeCell ref="B7:B8"/>
    <mergeCell ref="C7:C8"/>
    <mergeCell ref="D7:G7"/>
    <mergeCell ref="B40:J40"/>
  </mergeCells>
  <phoneticPr fontId="1" type="noConversion"/>
  <dataValidations count="1">
    <dataValidation type="list" allowBlank="1" showInputMessage="1" showErrorMessage="1" sqref="C4 F4:G4">
      <formula1>Date</formula1>
    </dataValidation>
  </dataValidations>
  <pageMargins left="0.75" right="0.75" top="1" bottom="1" header="0.5" footer="0.5"/>
  <pageSetup paperSize="9" scale="4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2:W62"/>
  <sheetViews>
    <sheetView showGridLines="0" showRowColHeaders="0" zoomScaleNormal="100" workbookViewId="0">
      <selection activeCell="B6" sqref="B6:P6"/>
    </sheetView>
  </sheetViews>
  <sheetFormatPr defaultRowHeight="12.75"/>
  <cols>
    <col min="1" max="1" width="3.7109375" style="4" customWidth="1"/>
    <col min="2" max="16384" width="9.140625" style="4"/>
  </cols>
  <sheetData>
    <row r="2" spans="2:23">
      <c r="B2" s="3" t="s">
        <v>66</v>
      </c>
    </row>
    <row r="4" spans="2:23">
      <c r="B4" s="3" t="s">
        <v>91</v>
      </c>
    </row>
    <row r="6" spans="2:23">
      <c r="B6" s="177" t="s">
        <v>216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17"/>
      <c r="R6" s="117"/>
      <c r="S6" s="117"/>
      <c r="T6" s="117"/>
      <c r="U6" s="117"/>
      <c r="V6" s="117"/>
    </row>
    <row r="7" spans="2:23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  <c r="R7" s="117"/>
      <c r="S7" s="117"/>
      <c r="T7" s="117"/>
      <c r="U7" s="117"/>
      <c r="V7" s="117"/>
    </row>
    <row r="8" spans="2:23">
      <c r="B8" s="177" t="s">
        <v>217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17"/>
      <c r="R8" s="117"/>
      <c r="S8" s="117"/>
      <c r="T8" s="117"/>
      <c r="U8" s="117"/>
      <c r="V8" s="117"/>
    </row>
    <row r="9" spans="2:23">
      <c r="B9" s="5"/>
      <c r="C9" s="5"/>
      <c r="D9" s="5"/>
      <c r="E9" s="5"/>
      <c r="F9" s="5"/>
      <c r="G9" s="5"/>
      <c r="H9" s="5"/>
      <c r="I9" s="5"/>
    </row>
    <row r="10" spans="2:23" ht="12.75" customHeight="1">
      <c r="B10" s="177" t="s">
        <v>218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5"/>
    </row>
    <row r="11" spans="2:23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23" ht="12.75" customHeight="1">
      <c r="B12" s="177" t="s">
        <v>219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17"/>
      <c r="R12" s="117"/>
      <c r="S12" s="117"/>
      <c r="T12" s="117"/>
      <c r="U12" s="117"/>
      <c r="V12" s="117"/>
    </row>
    <row r="13" spans="2:2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23" ht="12.75" customHeight="1">
      <c r="B14" s="177" t="s">
        <v>220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17"/>
      <c r="R14" s="117"/>
      <c r="S14" s="117"/>
      <c r="T14" s="117"/>
      <c r="U14" s="117"/>
      <c r="V14" s="117"/>
    </row>
    <row r="15" spans="2:2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23" ht="12.75" customHeight="1">
      <c r="B16" s="177" t="s">
        <v>221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</row>
    <row r="17" spans="2:2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22" ht="12.75" customHeight="1">
      <c r="B18" s="177" t="s">
        <v>222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16"/>
      <c r="R18" s="117"/>
      <c r="S18" s="117"/>
      <c r="T18" s="117"/>
      <c r="U18" s="117"/>
      <c r="V18" s="117"/>
    </row>
    <row r="19" spans="2:2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22" ht="12.75" customHeight="1">
      <c r="B20" s="177" t="s">
        <v>223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</row>
    <row r="21" spans="2:2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22">
      <c r="B22" s="177" t="s">
        <v>224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</row>
    <row r="23" spans="2:22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22" ht="12.75" customHeight="1">
      <c r="B24" s="177" t="s">
        <v>225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16"/>
    </row>
    <row r="25" spans="2:2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3"/>
      <c r="R25" s="13"/>
    </row>
    <row r="26" spans="2:22">
      <c r="B26" s="177" t="s">
        <v>226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</row>
    <row r="27" spans="2:22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2:22">
      <c r="B28" s="177" t="s">
        <v>227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</row>
    <row r="29" spans="2:22">
      <c r="B29" s="9"/>
      <c r="C29" s="9"/>
      <c r="D29" s="9"/>
      <c r="E29" s="9"/>
      <c r="F29" s="9"/>
      <c r="G29" s="9"/>
      <c r="H29" s="9"/>
      <c r="I29" s="9"/>
      <c r="J29" s="9"/>
      <c r="K29" s="7"/>
      <c r="L29" s="7"/>
      <c r="M29" s="7"/>
      <c r="N29" s="7"/>
      <c r="O29" s="7"/>
      <c r="P29" s="7"/>
    </row>
    <row r="30" spans="2:22">
      <c r="B30" s="177" t="s">
        <v>228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</row>
    <row r="31" spans="2:22"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7"/>
      <c r="O31" s="7"/>
      <c r="P31" s="7"/>
    </row>
    <row r="32" spans="2:22">
      <c r="B32" s="177" t="s">
        <v>183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</row>
    <row r="33" spans="2:22">
      <c r="B33" s="9"/>
      <c r="C33" s="9"/>
      <c r="D33" s="9"/>
      <c r="E33" s="9"/>
      <c r="F33" s="9"/>
      <c r="G33" s="9"/>
      <c r="H33" s="9"/>
      <c r="I33" s="9"/>
      <c r="J33" s="9"/>
      <c r="K33" s="7"/>
      <c r="L33" s="7"/>
      <c r="M33" s="7"/>
      <c r="N33" s="7"/>
      <c r="O33" s="7"/>
      <c r="P33" s="7"/>
    </row>
    <row r="34" spans="2:22">
      <c r="B34" s="178" t="s">
        <v>0</v>
      </c>
      <c r="C34" s="178"/>
      <c r="D34" s="178"/>
      <c r="E34" s="178"/>
      <c r="F34" s="178"/>
      <c r="G34" s="178"/>
    </row>
    <row r="35" spans="2:22">
      <c r="B35" s="179"/>
      <c r="C35" s="179"/>
      <c r="D35" s="179"/>
      <c r="E35" s="179"/>
      <c r="F35" s="179"/>
      <c r="G35" s="179"/>
      <c r="H35" s="179"/>
    </row>
    <row r="36" spans="2:22">
      <c r="B36" s="177" t="s">
        <v>229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17"/>
      <c r="S36" s="117"/>
      <c r="T36" s="117"/>
      <c r="U36" s="117"/>
      <c r="V36" s="117"/>
    </row>
    <row r="37" spans="2:22">
      <c r="B37" s="5"/>
      <c r="C37" s="5"/>
      <c r="D37" s="5"/>
      <c r="E37" s="5"/>
      <c r="F37" s="5"/>
      <c r="G37" s="5"/>
      <c r="H37" s="5"/>
      <c r="I37" s="5"/>
      <c r="J37" s="5"/>
    </row>
    <row r="38" spans="2:22">
      <c r="B38" s="177" t="s">
        <v>230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</row>
    <row r="40" spans="2:22">
      <c r="B40" s="177" t="s">
        <v>231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</row>
    <row r="41" spans="2:22">
      <c r="B41" s="5"/>
      <c r="C41" s="5"/>
      <c r="D41" s="5"/>
      <c r="E41" s="5"/>
      <c r="F41" s="5"/>
      <c r="G41" s="5"/>
      <c r="H41" s="10"/>
      <c r="I41" s="10"/>
      <c r="J41" s="10"/>
      <c r="K41" s="10"/>
      <c r="L41" s="5"/>
      <c r="M41" s="5"/>
      <c r="N41" s="5"/>
      <c r="O41" s="5"/>
      <c r="P41" s="5"/>
    </row>
    <row r="42" spans="2:22">
      <c r="B42" s="177" t="s">
        <v>232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</row>
    <row r="43" spans="2:22">
      <c r="B43" s="5"/>
      <c r="C43" s="5"/>
      <c r="D43" s="5"/>
      <c r="E43" s="5"/>
      <c r="F43" s="5"/>
      <c r="G43" s="5"/>
    </row>
    <row r="44" spans="2:22">
      <c r="B44" s="177" t="s">
        <v>233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</row>
    <row r="46" spans="2:22">
      <c r="B46" s="177" t="s">
        <v>234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</row>
    <row r="48" spans="2:22">
      <c r="B48" s="177" t="s">
        <v>235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</row>
    <row r="50" spans="2:17">
      <c r="B50" s="177" t="s">
        <v>236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</row>
    <row r="52" spans="2:17">
      <c r="B52" s="177" t="s">
        <v>237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</row>
    <row r="54" spans="2:17">
      <c r="B54" s="177" t="s">
        <v>238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</row>
    <row r="56" spans="2:17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8" spans="2:17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60" spans="2:17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2" spans="2:17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</sheetData>
  <sheetProtection sheet="1"/>
  <mergeCells count="38">
    <mergeCell ref="B52:Q52"/>
    <mergeCell ref="B54:Q54"/>
    <mergeCell ref="B38:Q38"/>
    <mergeCell ref="B42:Q42"/>
    <mergeCell ref="B44:Q44"/>
    <mergeCell ref="B46:Q46"/>
    <mergeCell ref="B48:Q48"/>
    <mergeCell ref="B50:Q50"/>
    <mergeCell ref="B36:Q36"/>
    <mergeCell ref="B34:G34"/>
    <mergeCell ref="B35:H35"/>
    <mergeCell ref="B18:P18"/>
    <mergeCell ref="B20:P20"/>
    <mergeCell ref="Q20:V20"/>
    <mergeCell ref="B22:P22"/>
    <mergeCell ref="Q28:V28"/>
    <mergeCell ref="B30:P30"/>
    <mergeCell ref="B32:P32"/>
    <mergeCell ref="R42:V42"/>
    <mergeCell ref="B6:P6"/>
    <mergeCell ref="B10:P10"/>
    <mergeCell ref="Q10:V10"/>
    <mergeCell ref="B12:P12"/>
    <mergeCell ref="B8:P8"/>
    <mergeCell ref="B14:P14"/>
    <mergeCell ref="B16:P16"/>
    <mergeCell ref="B40:Q40"/>
    <mergeCell ref="Q16:V16"/>
    <mergeCell ref="R38:V38"/>
    <mergeCell ref="R40:V40"/>
    <mergeCell ref="R46:V46"/>
    <mergeCell ref="Q22:U22"/>
    <mergeCell ref="B24:P24"/>
    <mergeCell ref="Q24:U24"/>
    <mergeCell ref="B26:P26"/>
    <mergeCell ref="Q26:V26"/>
    <mergeCell ref="B28:P28"/>
    <mergeCell ref="R44:V44"/>
  </mergeCells>
  <phoneticPr fontId="1" type="noConversion"/>
  <hyperlinks>
    <hyperlink ref="B6:E6" location="'Table 1'!A1" display="Table 1: All inspection activity, Q4 2010/11"/>
    <hyperlink ref="B6:I6" location="'Table 1'!A1" display="Table 1: All inspection activity, Q4 2009/10 and monthly breakdown"/>
    <hyperlink ref="B6:V6" location="'Table 1'!A1" display="'Table 1'!A1"/>
    <hyperlink ref="B10:V10" location="'Table 2'!A1" display="'Table 2'!A1"/>
    <hyperlink ref="B22:U22" location="'Table 3'!A1" display="'Table 3'!A1"/>
    <hyperlink ref="B28:V28" location="'Table 5a'!A1" display="'Table 5a'!A1"/>
    <hyperlink ref="B36:V36" location="'Chart 1'!A1" display="Chart 1: Maintaned schools inspection overall effectiveness judgement for all inspections carried out between 1 April and 30 June 2011"/>
    <hyperlink ref="B38:V38" location="'Chart 2'!A1" display="Chart 2: Maintained schools key inspection judgements for all inspections carried out between 1 April and 30 June 2011"/>
    <hyperlink ref="B40:V40" location="'Chart 3'!A1" display="Chart 3: Quarterly inspection trends for all section 5 inspections carried out between 1 April 2009 to 31 June 2011"/>
    <hyperlink ref="B42:V42" location="'Chart 4'!A1" display="Chart 4: Yearly inspection trends for all inspections carried out between 1 April 2009 to 31 June 2011"/>
    <hyperlink ref="B12:V12" location="'Table 2'!A1" display="'Table 2'!A1"/>
    <hyperlink ref="B14:V14" location="'Table 2'!A1" display="'Table 2'!A1"/>
    <hyperlink ref="B16:V16" location="'Table 2'!A1" display="'Table 2'!A1"/>
    <hyperlink ref="B18:V18" location="'Table 2'!A1" display="'Table 2'!A1"/>
    <hyperlink ref="B20:V20" location="'Table 2'!A1" display="'Table 2'!A1"/>
    <hyperlink ref="B24:V24" location="'Table 2'!A1" display="'Table 2'!A1"/>
    <hyperlink ref="B26:V26" location="'Table 2'!A1" display="'Table 2'!A1"/>
    <hyperlink ref="B44:V44" location="'Chart 4'!A1" display="Chart 4: Yearly inspection trends for all inspections carried out between 1 April 2009 to 31 June 2011"/>
    <hyperlink ref="B46:V46" location="'Chart 4'!A1" display="Chart 4: Yearly inspection trends for all inspections carried out between 1 April 2009 to 31 June 2011"/>
    <hyperlink ref="B12:P12" location="'Table 2b'!C5" display="'Table 2b'!C5"/>
    <hyperlink ref="B6:P6" location="'Table 1'!C4" display="'Table 1'!C4"/>
    <hyperlink ref="B10:P10" location="'Table 2a'!C5" display="'Table 2a'!C5"/>
    <hyperlink ref="B14:P14" location="'Table 2c'!C5" display="'Table 2c'!C5"/>
    <hyperlink ref="B18:P18" location="'Table 2e'!C5" display="'Table 2e'!C5"/>
    <hyperlink ref="B20:P20" location="'Table 2f'!C5" display="'Table 2f'!C5"/>
    <hyperlink ref="B22:P22" location="'Table 2g'!C5" display="'Table 2g'!C5"/>
    <hyperlink ref="B24:P24" location="'Table 2h'!C5" display="'Table 2h'!C5"/>
    <hyperlink ref="B26:P26" location="'Table 2i'!C5" display="'Table 2i'!C5"/>
    <hyperlink ref="B28:P28" location="'Table 2j'!C5" display="Table 2j: Inspection outcomes of prison and young offender institutions inspected between 1 October 2011 and 31 December 2011 (final)"/>
    <hyperlink ref="B50:Q50" location="'Chart 4'!A1" display="'Chart 4'!A1"/>
    <hyperlink ref="B52:Q52" location="'Chart 4a'!A1" display="'Chart 4a'!A1"/>
    <hyperlink ref="B54:Q54" location="'Chart 4b'!A1" display="'Chart 4b'!A1"/>
    <hyperlink ref="B36:Q36" location="'Chart 1'!C4" display="'Chart 1'!C4"/>
    <hyperlink ref="B40:Q40" location="'Chart 2'!C4" display="'Chart 2'!C4"/>
    <hyperlink ref="B42:Q42" location="'Chart 2a'!C4" display="'Chart 2a'!C4"/>
    <hyperlink ref="B44:Q44" location="'Chart 2b'!C4" display="'Chart 2b'!C4"/>
    <hyperlink ref="B46:Q46" location="'Chart 2c'!A1" display="'Chart 2c'!A1"/>
    <hyperlink ref="B48:Q48" location="'Chart 3'!A1" display="'Chart 3'!A1"/>
    <hyperlink ref="B8:P8" location="'Table 2'!A1" display="'Table 2'!A1"/>
    <hyperlink ref="B16:P16" location="'Table 2d'!A1" display="'Table 2d'!A1"/>
    <hyperlink ref="B38:P38" location="'Chart 1a'!A1" display="Chart 1a: Overall effectiveness of learning and skills providers inspected between 1 September 2010 and 30 June 2011 (provisional)¹ ²"/>
    <hyperlink ref="B30:P30" location="'Table 2k'!A1" display="Table 2k: Inspection outcomes of probation trusts inspected between 1 October 2011 and 31 December 2011 (final)"/>
    <hyperlink ref="B32:P32" location="'Table 3'!A1" display="Table 3: Learning and skills providers judged inadequate between 1 October 2011 and 31 December 2011 (final)"/>
  </hyperlinks>
  <pageMargins left="0.75" right="0.75" top="1" bottom="1" header="0.5" footer="0.5"/>
  <pageSetup paperSize="9" scale="5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B2:K39"/>
  <sheetViews>
    <sheetView showGridLines="0" showRowColHeaders="0" workbookViewId="0"/>
  </sheetViews>
  <sheetFormatPr defaultRowHeight="12.75"/>
  <cols>
    <col min="1" max="1" width="3.42578125" customWidth="1"/>
    <col min="2" max="2" width="16.7109375" customWidth="1"/>
    <col min="3" max="7" width="12.28515625" customWidth="1"/>
  </cols>
  <sheetData>
    <row r="2" spans="2:11">
      <c r="B2" s="71" t="s">
        <v>215</v>
      </c>
      <c r="C2" s="21"/>
      <c r="D2" s="21"/>
      <c r="E2" s="21"/>
      <c r="F2" s="21"/>
      <c r="G2" s="21"/>
      <c r="H2" s="21"/>
      <c r="I2" s="21"/>
      <c r="J2" s="21"/>
      <c r="K2" s="21"/>
    </row>
    <row r="3" spans="2:11">
      <c r="B3" s="31"/>
      <c r="C3" s="21"/>
      <c r="D3" s="21"/>
      <c r="E3" s="21"/>
      <c r="F3" s="21"/>
      <c r="G3" s="21"/>
      <c r="H3" s="21"/>
      <c r="I3" s="21"/>
      <c r="J3" s="21"/>
      <c r="K3" s="21"/>
    </row>
    <row r="4" spans="2:11">
      <c r="B4" s="36"/>
      <c r="C4" s="21"/>
      <c r="D4" s="21"/>
      <c r="E4" s="21"/>
      <c r="F4" s="21"/>
      <c r="G4" s="21"/>
      <c r="H4" s="21"/>
      <c r="I4" s="21"/>
      <c r="J4" s="21"/>
      <c r="K4" s="73"/>
    </row>
    <row r="5" spans="2:11">
      <c r="B5" s="209"/>
      <c r="C5" s="192" t="s">
        <v>119</v>
      </c>
      <c r="D5" s="211" t="s">
        <v>2</v>
      </c>
      <c r="E5" s="211"/>
      <c r="F5" s="211"/>
      <c r="G5" s="211"/>
      <c r="H5" s="21"/>
      <c r="I5" s="21"/>
      <c r="J5" s="21"/>
      <c r="K5" s="75"/>
    </row>
    <row r="6" spans="2:11">
      <c r="B6" s="210"/>
      <c r="C6" s="193"/>
      <c r="D6" s="77" t="s">
        <v>3</v>
      </c>
      <c r="E6" s="77" t="s">
        <v>4</v>
      </c>
      <c r="F6" s="77" t="s">
        <v>5</v>
      </c>
      <c r="G6" s="77" t="s">
        <v>6</v>
      </c>
      <c r="H6" s="21"/>
      <c r="I6" s="21"/>
      <c r="J6" s="78"/>
      <c r="K6" s="79"/>
    </row>
    <row r="7" spans="2:11">
      <c r="B7" s="139" t="str">
        <f>"All colleges (" &amp; C7 &amp; ")"&amp; CHAR(179)</f>
        <v>All colleges (27)³</v>
      </c>
      <c r="C7" s="161">
        <f>SUM(D7:G7)</f>
        <v>27</v>
      </c>
      <c r="D7" s="46">
        <v>1</v>
      </c>
      <c r="E7" s="46">
        <v>10</v>
      </c>
      <c r="F7" s="46">
        <v>10</v>
      </c>
      <c r="G7" s="46">
        <v>6</v>
      </c>
      <c r="H7" s="21"/>
      <c r="I7" s="83"/>
      <c r="J7" s="82"/>
      <c r="K7" s="83"/>
    </row>
    <row r="8" spans="2:11">
      <c r="B8" s="139" t="str">
        <f>"GFEC/TC (" &amp; C8 &amp; ")"</f>
        <v>GFEC/TC (13)</v>
      </c>
      <c r="C8" s="147">
        <f t="shared" ref="C8:C15" si="0">SUM(D8:G8)</f>
        <v>13</v>
      </c>
      <c r="D8" s="46">
        <v>1</v>
      </c>
      <c r="E8" s="46">
        <v>5</v>
      </c>
      <c r="F8" s="46">
        <v>5</v>
      </c>
      <c r="G8" s="46">
        <v>2</v>
      </c>
      <c r="H8" s="21"/>
      <c r="I8" s="83"/>
      <c r="J8" s="82"/>
      <c r="K8" s="83"/>
    </row>
    <row r="9" spans="2:11">
      <c r="B9" s="139" t="str">
        <f>"SFC (" &amp; C9 &amp; ")"</f>
        <v>SFC (10)</v>
      </c>
      <c r="C9" s="147">
        <f t="shared" si="0"/>
        <v>10</v>
      </c>
      <c r="D9" s="46">
        <v>0</v>
      </c>
      <c r="E9" s="46">
        <v>3</v>
      </c>
      <c r="F9" s="46">
        <v>4</v>
      </c>
      <c r="G9" s="46">
        <v>3</v>
      </c>
      <c r="H9" s="21"/>
      <c r="I9" s="83"/>
      <c r="J9" s="82"/>
      <c r="K9" s="60"/>
    </row>
    <row r="10" spans="2:11">
      <c r="B10" s="139" t="str">
        <f>"ISC (" &amp; C10 &amp; ")"</f>
        <v>ISC (4)</v>
      </c>
      <c r="C10" s="147">
        <f t="shared" si="0"/>
        <v>4</v>
      </c>
      <c r="D10" s="46">
        <v>0</v>
      </c>
      <c r="E10" s="46">
        <v>2</v>
      </c>
      <c r="F10" s="46">
        <v>1</v>
      </c>
      <c r="G10" s="46">
        <v>1</v>
      </c>
      <c r="H10" s="21"/>
      <c r="I10" s="83"/>
      <c r="J10" s="82"/>
      <c r="K10" s="83"/>
    </row>
    <row r="11" spans="2:11">
      <c r="B11" s="139" t="str">
        <f>"ILP (" &amp; C11 &amp; ")"</f>
        <v>ILP (43)</v>
      </c>
      <c r="C11" s="147">
        <f t="shared" si="0"/>
        <v>43</v>
      </c>
      <c r="D11" s="46">
        <v>2</v>
      </c>
      <c r="E11" s="46">
        <v>20</v>
      </c>
      <c r="F11" s="46">
        <v>16</v>
      </c>
      <c r="G11" s="46">
        <v>5</v>
      </c>
      <c r="H11" s="21"/>
      <c r="I11" s="84"/>
      <c r="J11" s="21"/>
      <c r="K11" s="21"/>
    </row>
    <row r="12" spans="2:11">
      <c r="B12" s="139" t="str">
        <f>"ACL (" &amp; C12 &amp; ")"</f>
        <v>ACL (19)</v>
      </c>
      <c r="C12" s="147">
        <f t="shared" si="0"/>
        <v>19</v>
      </c>
      <c r="D12" s="46">
        <v>1</v>
      </c>
      <c r="E12" s="46">
        <v>14</v>
      </c>
      <c r="F12" s="46">
        <v>3</v>
      </c>
      <c r="G12" s="46">
        <v>1</v>
      </c>
      <c r="H12" s="21"/>
      <c r="I12" s="21"/>
      <c r="J12" s="21"/>
      <c r="K12" s="21"/>
    </row>
    <row r="13" spans="2:11">
      <c r="B13" s="139" t="str">
        <f>"Next Step (" &amp; C13 &amp; ")"</f>
        <v>Next Step (2)</v>
      </c>
      <c r="C13" s="147">
        <f t="shared" si="0"/>
        <v>2</v>
      </c>
      <c r="D13" s="46">
        <v>0</v>
      </c>
      <c r="E13" s="46">
        <v>2</v>
      </c>
      <c r="F13" s="46">
        <v>0</v>
      </c>
      <c r="G13" s="46">
        <v>0</v>
      </c>
      <c r="H13" s="21"/>
      <c r="I13" s="21"/>
      <c r="J13" s="21"/>
      <c r="K13" s="21"/>
    </row>
    <row r="14" spans="2:11">
      <c r="B14" s="139" t="str">
        <f>"Prison/YOI (" &amp; C14 &amp; ")"</f>
        <v>Prison/YOI (6)</v>
      </c>
      <c r="C14" s="147">
        <f t="shared" si="0"/>
        <v>6</v>
      </c>
      <c r="D14" s="46">
        <v>0</v>
      </c>
      <c r="E14" s="46">
        <v>3</v>
      </c>
      <c r="F14" s="46">
        <v>2</v>
      </c>
      <c r="G14" s="46">
        <v>1</v>
      </c>
      <c r="H14" s="21"/>
      <c r="I14" s="21"/>
      <c r="J14" s="139"/>
      <c r="K14" s="21"/>
    </row>
    <row r="15" spans="2:11">
      <c r="B15" s="101" t="str">
        <f>"Probation (" &amp; C15 &amp; ")"</f>
        <v>Probation (2)</v>
      </c>
      <c r="C15" s="38">
        <f t="shared" si="0"/>
        <v>2</v>
      </c>
      <c r="D15" s="50">
        <v>0</v>
      </c>
      <c r="E15" s="50">
        <v>2</v>
      </c>
      <c r="F15" s="50">
        <v>0</v>
      </c>
      <c r="G15" s="50">
        <v>0</v>
      </c>
      <c r="H15" s="21"/>
      <c r="I15" s="21"/>
      <c r="J15" s="139"/>
      <c r="K15" s="21"/>
    </row>
    <row r="16" spans="2:11">
      <c r="B16" s="139"/>
      <c r="C16" s="46"/>
      <c r="D16" s="21"/>
      <c r="E16" s="21"/>
      <c r="F16" s="115"/>
      <c r="G16" s="115" t="s">
        <v>93</v>
      </c>
      <c r="H16" s="21"/>
      <c r="I16" s="21"/>
      <c r="J16" s="139"/>
      <c r="K16" s="21"/>
    </row>
    <row r="17" spans="2:11">
      <c r="B17" s="21"/>
      <c r="C17" s="21"/>
      <c r="D17" s="21"/>
      <c r="E17" s="21"/>
      <c r="F17" s="21"/>
      <c r="G17" s="21"/>
      <c r="H17" s="21"/>
      <c r="I17" s="21"/>
      <c r="J17" s="109"/>
      <c r="K17" s="21"/>
    </row>
    <row r="18" spans="2:11"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2:11"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2:11"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2:11"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2:11"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1"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2:11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2:11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2:11"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2:11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2:11"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2:11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2:11"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2:11"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2:11"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2:11">
      <c r="I36" s="21"/>
      <c r="J36" s="21"/>
      <c r="K36" s="21"/>
    </row>
    <row r="37" spans="2:11" ht="24" customHeight="1">
      <c r="B37" s="36" t="s">
        <v>145</v>
      </c>
      <c r="C37" s="160"/>
      <c r="D37" s="160"/>
      <c r="E37" s="160"/>
      <c r="F37" s="160"/>
      <c r="G37" s="160"/>
      <c r="H37" s="160"/>
      <c r="I37" s="21"/>
      <c r="J37" s="21"/>
      <c r="K37" s="21"/>
    </row>
    <row r="38" spans="2:11" ht="24" customHeight="1">
      <c r="B38" s="212" t="s">
        <v>157</v>
      </c>
      <c r="C38" s="212"/>
      <c r="D38" s="212"/>
      <c r="E38" s="212"/>
      <c r="F38" s="212"/>
      <c r="G38" s="212"/>
      <c r="H38" s="212"/>
      <c r="I38" s="212"/>
      <c r="J38" s="212"/>
      <c r="K38" s="21"/>
    </row>
    <row r="39" spans="2:11">
      <c r="B39" s="36" t="s">
        <v>242</v>
      </c>
    </row>
  </sheetData>
  <sheetProtection sheet="1"/>
  <mergeCells count="4">
    <mergeCell ref="B5:B6"/>
    <mergeCell ref="C5:C6"/>
    <mergeCell ref="D5:G5"/>
    <mergeCell ref="B38:J38"/>
  </mergeCells>
  <pageMargins left="0.7" right="0.7" top="0.75" bottom="0.75" header="0.3" footer="0.3"/>
  <pageSetup paperSize="9"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 enableFormatConditionsCalculation="0">
    <tabColor indexed="16"/>
    <pageSetUpPr fitToPage="1"/>
  </sheetPr>
  <dimension ref="B2:P36"/>
  <sheetViews>
    <sheetView showRowColHeaders="0" workbookViewId="0">
      <selection activeCell="C4" sqref="C4:E4"/>
    </sheetView>
  </sheetViews>
  <sheetFormatPr defaultRowHeight="12.75"/>
  <cols>
    <col min="1" max="1" width="3.42578125" style="21" customWidth="1"/>
    <col min="2" max="2" width="67.42578125" style="21" customWidth="1"/>
    <col min="3" max="3" width="12.7109375" style="21" customWidth="1"/>
    <col min="4" max="7" width="11.7109375" style="21" customWidth="1"/>
    <col min="8" max="16384" width="9.140625" style="21"/>
  </cols>
  <sheetData>
    <row r="2" spans="2:16">
      <c r="B2" s="71" t="str">
        <f>"Chart 2: Key inspection judgements of learning and skills providers inspected " &amp; IF('Chart 2'!$C$4=Dates1!$B$3, "between " &amp; Dates1!$B$3, IF('Chart 2'!$C$4 = Dates1!$B$4, "in "&amp;Dates1!$B$4, IF('Chart 2'!$C$4=Dates1!$B$5,"in "&amp; Dates1!$B$5, IF('Chart 2'!$C$4=Dates1!$B$6,"in "&amp; Dates1!$B$6, IF('Chart 2'!$C$4=Dates1!$B$7, "in " &amp;Dates1!$B$7))))) &amp; " (final)"&amp;CHAR(185)&amp;" "&amp;CHAR(178)</f>
        <v>Chart 2: Key inspection judgements of learning and skills providers inspected between 1 October 2011 and 31 December 2011 (final)¹ ²</v>
      </c>
      <c r="G2" s="72"/>
      <c r="H2" s="86"/>
      <c r="I2" s="86"/>
      <c r="J2" s="86"/>
    </row>
    <row r="3" spans="2:16">
      <c r="B3" s="87"/>
    </row>
    <row r="4" spans="2:16" ht="12.75" customHeight="1">
      <c r="B4" s="24" t="s">
        <v>68</v>
      </c>
      <c r="C4" s="185" t="s">
        <v>179</v>
      </c>
      <c r="D4" s="185"/>
      <c r="E4" s="185"/>
      <c r="F4" s="25"/>
      <c r="G4" s="25"/>
    </row>
    <row r="5" spans="2:16">
      <c r="B5" s="87"/>
    </row>
    <row r="6" spans="2:16">
      <c r="B6" s="35"/>
    </row>
    <row r="7" spans="2:16">
      <c r="B7" s="213"/>
      <c r="C7" s="192" t="s">
        <v>119</v>
      </c>
      <c r="D7" s="211" t="s">
        <v>13</v>
      </c>
      <c r="E7" s="211"/>
      <c r="F7" s="211"/>
      <c r="G7" s="211"/>
      <c r="J7" s="75"/>
      <c r="K7" s="88"/>
      <c r="L7" s="208"/>
      <c r="M7" s="208"/>
      <c r="N7" s="208"/>
      <c r="O7" s="208"/>
      <c r="P7" s="208"/>
    </row>
    <row r="8" spans="2:16">
      <c r="B8" s="214"/>
      <c r="C8" s="193"/>
      <c r="D8" s="77" t="s">
        <v>3</v>
      </c>
      <c r="E8" s="77" t="s">
        <v>4</v>
      </c>
      <c r="F8" s="77" t="s">
        <v>5</v>
      </c>
      <c r="G8" s="77" t="s">
        <v>6</v>
      </c>
      <c r="J8" s="79"/>
      <c r="K8" s="88"/>
      <c r="L8" s="78"/>
      <c r="M8" s="78"/>
      <c r="N8" s="78"/>
      <c r="O8" s="78"/>
      <c r="P8" s="76"/>
    </row>
    <row r="9" spans="2:16">
      <c r="B9" s="148" t="str">
        <f>"Overall effectiveness (" &amp;C9 &amp;")"</f>
        <v>Overall effectiveness (84)</v>
      </c>
      <c r="C9" s="20">
        <f t="shared" ref="C9:C14" si="0">SUM(D9:G9)</f>
        <v>84</v>
      </c>
      <c r="D9" s="46">
        <f>IF($C$4=Dates1!$B$3, DataPack!$B12, IF($C$4=Dates1!$B$4, DataPack!$G12, IF($C$4=Dates1!$B$5, DataPack!$L12, IF($C$4=Dates1!$B$6, DataPack!$Q12))))</f>
        <v>3</v>
      </c>
      <c r="E9" s="46">
        <f>IF($C$4=Dates1!$B$3, DataPack!$C12, IF($C$4=Dates1!$B$4, DataPack!$H12, IF($C$4=Dates1!$B$5, DataPack!$M12, IF($C$4=Dates1!$B$6, DataPack!$R12))))</f>
        <v>43</v>
      </c>
      <c r="F9" s="46">
        <f>IF($C$4=Dates1!$B$3, DataPack!$D12, IF($C$4=Dates1!$B$4, DataPack!$I12, IF($C$4=Dates1!$B$5, DataPack!$N12, IF($C$4=Dates1!$B$6, DataPack!$S12))))</f>
        <v>27</v>
      </c>
      <c r="G9" s="46">
        <f>IF($C$4=Dates1!$B$3, DataPack!$E12, IF($C$4=Dates1!$B$4, DataPack!$J12, IF($C$4=Dates1!$B$5, DataPack!$O12, IF($C$4=Dates1!$B$6, DataPack!$T12))))</f>
        <v>11</v>
      </c>
      <c r="J9" s="217"/>
      <c r="K9" s="217"/>
      <c r="L9" s="59"/>
      <c r="M9" s="59"/>
      <c r="N9" s="59"/>
      <c r="O9" s="59"/>
      <c r="P9" s="76"/>
    </row>
    <row r="10" spans="2:16">
      <c r="B10" s="149" t="str">
        <f>"Capacity to improve (" &amp;C10 &amp;")"</f>
        <v>Capacity to improve (84)</v>
      </c>
      <c r="C10" s="20">
        <f t="shared" si="0"/>
        <v>84</v>
      </c>
      <c r="D10" s="46">
        <f>IF($C$4=Dates1!$B$3, DataPack!$B13, IF($C$4=Dates1!$B$4, DataPack!$G13, IF($C$4=Dates1!$B$5, DataPack!$L13, IF($C$4=Dates1!$B$6, DataPack!$Q13))))</f>
        <v>2</v>
      </c>
      <c r="E10" s="46">
        <f>IF($C$4=Dates1!$B$3, DataPack!$C13, IF($C$4=Dates1!$B$4, DataPack!$H13, IF($C$4=Dates1!$B$5, DataPack!$M13, IF($C$4=Dates1!$B$6, DataPack!$R13))))</f>
        <v>43</v>
      </c>
      <c r="F10" s="46">
        <f>IF($C$4=Dates1!$B$3, DataPack!$D13, IF($C$4=Dates1!$B$4, DataPack!$I13, IF($C$4=Dates1!$B$5, DataPack!$N13, IF($C$4=Dates1!$B$6, DataPack!$S13))))</f>
        <v>29</v>
      </c>
      <c r="G10" s="46">
        <f>IF($C$4=Dates1!$B$3, DataPack!$E13, IF($C$4=Dates1!$B$4, DataPack!$J13, IF($C$4=Dates1!$B$5, DataPack!$O13, IF($C$4=Dates1!$B$6, DataPack!$T13))))</f>
        <v>10</v>
      </c>
      <c r="J10" s="217"/>
      <c r="K10" s="217"/>
      <c r="L10" s="59"/>
      <c r="M10" s="59"/>
      <c r="N10" s="59"/>
      <c r="O10" s="59"/>
      <c r="P10" s="76"/>
    </row>
    <row r="11" spans="2:16">
      <c r="B11" s="149" t="str">
        <f>"Outcomes for learners (" &amp;C11 &amp;")"</f>
        <v>Outcomes for learners (84)</v>
      </c>
      <c r="C11" s="20">
        <f t="shared" si="0"/>
        <v>84</v>
      </c>
      <c r="D11" s="46">
        <f>IF($C$4=Dates1!$B$3, DataPack!$B14, IF($C$4=Dates1!$B$4, DataPack!$G14, IF($C$4=Dates1!$B$5, DataPack!$L14, IF($C$4=Dates1!$B$6, DataPack!$Q14))))</f>
        <v>4</v>
      </c>
      <c r="E11" s="46">
        <f>IF($C$4=Dates1!$B$3, DataPack!$C14, IF($C$4=Dates1!$B$4, DataPack!$H14, IF($C$4=Dates1!$B$5, DataPack!$M14, IF($C$4=Dates1!$B$6, DataPack!$R14))))</f>
        <v>43</v>
      </c>
      <c r="F11" s="46">
        <f>IF($C$4=Dates1!$B$3, DataPack!$D14, IF($C$4=Dates1!$B$4, DataPack!$I14, IF($C$4=Dates1!$B$5, DataPack!$N14, IF($C$4=Dates1!$B$6, DataPack!$S14))))</f>
        <v>30</v>
      </c>
      <c r="G11" s="46">
        <f>IF($C$4=Dates1!$B$3, DataPack!$E14, IF($C$4=Dates1!$B$4, DataPack!$J14, IF($C$4=Dates1!$B$5, DataPack!$O14, IF($C$4=Dates1!$B$6, DataPack!$T14))))</f>
        <v>7</v>
      </c>
      <c r="J11" s="217"/>
      <c r="K11" s="217"/>
      <c r="L11" s="59"/>
      <c r="M11" s="59"/>
      <c r="N11" s="59"/>
      <c r="O11" s="59"/>
      <c r="P11" s="76"/>
    </row>
    <row r="12" spans="2:16" ht="12.75" customHeight="1">
      <c r="B12" s="149" t="str">
        <f>"Quality of provision (" &amp;C12 &amp;")"</f>
        <v>Quality of provision (84)</v>
      </c>
      <c r="C12" s="20">
        <f t="shared" si="0"/>
        <v>84</v>
      </c>
      <c r="D12" s="46">
        <f>IF($C$4=Dates1!$B$3, DataPack!$B22, IF($C$4=Dates1!$B$4, DataPack!$G22, IF($C$4=Dates1!$B$5, DataPack!$L22, IF($C$4=Dates1!$B$6, DataPack!$Q22))))</f>
        <v>4</v>
      </c>
      <c r="E12" s="46">
        <f>IF($C$4=Dates1!$B$3, DataPack!$C22, IF($C$4=Dates1!$B$4, DataPack!$H22, IF($C$4=Dates1!$B$5, DataPack!$M22, IF($C$4=Dates1!$B$6, DataPack!$R22))))</f>
        <v>48</v>
      </c>
      <c r="F12" s="46">
        <f>IF($C$4=Dates1!$B$3, DataPack!$D22, IF($C$4=Dates1!$B$4, DataPack!$I22, IF($C$4=Dates1!$B$5, DataPack!$N22, IF($C$4=Dates1!$B$6, DataPack!$S22))))</f>
        <v>29</v>
      </c>
      <c r="G12" s="46">
        <f>IF($C$4=Dates1!$B$3, DataPack!$E22, IF($C$4=Dates1!$B$4, DataPack!$J22, IF($C$4=Dates1!$B$5, DataPack!$O22, IF($C$4=Dates1!$B$6, DataPack!$T22))))</f>
        <v>3</v>
      </c>
      <c r="J12" s="215"/>
      <c r="K12" s="215"/>
      <c r="L12" s="59"/>
      <c r="M12" s="59"/>
      <c r="N12" s="59"/>
      <c r="O12" s="59"/>
      <c r="P12" s="76"/>
    </row>
    <row r="13" spans="2:16" ht="12.75" customHeight="1">
      <c r="B13" s="163" t="str">
        <f>"B1. How effectively do teaching, training and assessment support learning and development? (" &amp;C13 &amp;")"</f>
        <v>B1. How effectively do teaching, training and assessment support learning and development? (84)</v>
      </c>
      <c r="C13" s="147">
        <f t="shared" si="0"/>
        <v>84</v>
      </c>
      <c r="D13" s="46">
        <f>IF($C$4=Dates1!$B$3, DataPack!$B23, IF($C$4=Dates1!$B$4, DataPack!$G23, IF($C$4=Dates1!$B$5, DataPack!$L23, IF($C$4=Dates1!$B$6, DataPack!$Q23))))</f>
        <v>2</v>
      </c>
      <c r="E13" s="46">
        <f>IF($C$4=Dates1!$B$3, DataPack!$C23, IF($C$4=Dates1!$B$4, DataPack!$H23, IF($C$4=Dates1!$B$5, DataPack!$M23, IF($C$4=Dates1!$B$6, DataPack!$R23))))</f>
        <v>47</v>
      </c>
      <c r="F13" s="46">
        <f>IF($C$4=Dates1!$B$3, DataPack!$D23, IF($C$4=Dates1!$B$4, DataPack!$I23, IF($C$4=Dates1!$B$5, DataPack!$N23, IF($C$4=Dates1!$B$6, DataPack!$S23))))</f>
        <v>32</v>
      </c>
      <c r="G13" s="46">
        <f>IF($C$4=Dates1!$B$3, DataPack!$E23, IF($C$4=Dates1!$B$4, DataPack!$J23, IF($C$4=Dates1!$B$5, DataPack!$O23, IF($C$4=Dates1!$B$6, DataPack!$T23))))</f>
        <v>3</v>
      </c>
      <c r="J13" s="162"/>
      <c r="K13" s="162"/>
      <c r="L13" s="59"/>
      <c r="M13" s="59"/>
      <c r="N13" s="59"/>
      <c r="O13" s="59"/>
      <c r="P13" s="76"/>
    </row>
    <row r="14" spans="2:16" ht="12.75" customHeight="1">
      <c r="B14" s="150" t="str">
        <f>"Leadership and management (" &amp;C14 &amp;")"</f>
        <v>Leadership and management (84)</v>
      </c>
      <c r="C14" s="38">
        <f t="shared" si="0"/>
        <v>84</v>
      </c>
      <c r="D14" s="50">
        <f>IF($C$4=Dates1!$B$3, DataPack!$B26, IF($C$4=Dates1!$B$4, DataPack!$G26, IF($C$4=Dates1!$B$5, DataPack!$L26, IF($C$4=Dates1!$B$6, DataPack!$Q26))))</f>
        <v>8</v>
      </c>
      <c r="E14" s="50">
        <f>IF($C$4=Dates1!$B$3, DataPack!$C26, IF($C$4=Dates1!$B$4, DataPack!$H26, IF($C$4=Dates1!$B$5, DataPack!$M26, IF($C$4=Dates1!$B$6, DataPack!$R26))))</f>
        <v>47</v>
      </c>
      <c r="F14" s="50">
        <f>IF($C$4=Dates1!$B$3, DataPack!$D26, IF($C$4=Dates1!$B$4, DataPack!$I26, IF($C$4=Dates1!$B$5, DataPack!$N26, IF($C$4=Dates1!$B$6, DataPack!$S26))))</f>
        <v>26</v>
      </c>
      <c r="G14" s="46">
        <f>IF($C$4=Dates1!$B$3, DataPack!$E26, IF($C$4=Dates1!$B$4, DataPack!$J26, IF($C$4=Dates1!$B$5, DataPack!$O26, IF($C$4=Dates1!$B$6, DataPack!$T26))))</f>
        <v>3</v>
      </c>
      <c r="J14" s="216"/>
      <c r="K14" s="216"/>
      <c r="L14" s="59"/>
      <c r="M14" s="59"/>
      <c r="N14" s="59"/>
      <c r="O14" s="59"/>
      <c r="P14" s="76"/>
    </row>
    <row r="15" spans="2:16" ht="12" customHeight="1">
      <c r="F15" s="199" t="s">
        <v>93</v>
      </c>
      <c r="G15" s="186"/>
    </row>
    <row r="34" spans="2:2">
      <c r="B34" s="35" t="s">
        <v>1</v>
      </c>
    </row>
    <row r="35" spans="2:2">
      <c r="B35" s="70" t="s">
        <v>145</v>
      </c>
    </row>
    <row r="36" spans="2:2">
      <c r="B36" s="36" t="s">
        <v>178</v>
      </c>
    </row>
  </sheetData>
  <sheetProtection sheet="1"/>
  <mergeCells count="11">
    <mergeCell ref="C4:E4"/>
    <mergeCell ref="F15:G15"/>
    <mergeCell ref="B7:B8"/>
    <mergeCell ref="J12:K12"/>
    <mergeCell ref="J14:K14"/>
    <mergeCell ref="C7:C8"/>
    <mergeCell ref="D7:G7"/>
    <mergeCell ref="L7:P7"/>
    <mergeCell ref="J9:K9"/>
    <mergeCell ref="J10:K10"/>
    <mergeCell ref="J11:K11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0" enableFormatConditionsCalculation="0">
    <tabColor indexed="16"/>
    <pageSetUpPr fitToPage="1"/>
  </sheetPr>
  <dimension ref="B2:P37"/>
  <sheetViews>
    <sheetView showRowColHeaders="0" workbookViewId="0">
      <selection activeCell="C4" sqref="C4:E4"/>
    </sheetView>
  </sheetViews>
  <sheetFormatPr defaultRowHeight="12.75"/>
  <cols>
    <col min="1" max="1" width="3.42578125" style="21" customWidth="1"/>
    <col min="2" max="2" width="67.140625" style="21" customWidth="1"/>
    <col min="3" max="7" width="11.7109375" style="21" customWidth="1"/>
    <col min="8" max="16384" width="9.140625" style="21"/>
  </cols>
  <sheetData>
    <row r="2" spans="2:16">
      <c r="B2" s="71" t="str">
        <f>"Chart 2a: Key inspection judgements of colleges inspected " &amp; IF('Chart 2a'!$C$4=Dates1!$B$3, "between " &amp; Dates1!$B$3, IF('Chart 2a'!$C$4 = Dates1!$B$4, "in "&amp;Dates1!$B$4, IF('Chart 2a'!$C$4=Dates1!$B$5,"in "&amp; Dates1!$B$5, IF('Chart 2a'!$C$4=Dates1!$B$6,"in "&amp; Dates1!$B$6, IF('Chart 2a'!$C$4=Dates1!$B$7, "in " &amp;Dates1!$B$7))))) &amp; " (final)"&amp;CHAR(185)&amp;" "&amp;CHAR(178)</f>
        <v>Chart 2a: Key inspection judgements of colleges inspected between 1 October 2011 and 31 December 2011 (final)¹ ²</v>
      </c>
      <c r="G2" s="72"/>
      <c r="H2" s="86"/>
      <c r="I2" s="86"/>
      <c r="J2" s="86"/>
    </row>
    <row r="3" spans="2:16">
      <c r="B3" s="87"/>
    </row>
    <row r="4" spans="2:16" ht="12.75" customHeight="1">
      <c r="B4" s="24" t="s">
        <v>68</v>
      </c>
      <c r="C4" s="185" t="s">
        <v>179</v>
      </c>
      <c r="D4" s="185"/>
      <c r="E4" s="185"/>
      <c r="F4" s="25"/>
      <c r="G4" s="25"/>
    </row>
    <row r="5" spans="2:16">
      <c r="B5" s="87"/>
    </row>
    <row r="6" spans="2:16">
      <c r="B6" s="36"/>
    </row>
    <row r="7" spans="2:16">
      <c r="B7" s="213"/>
      <c r="C7" s="192" t="s">
        <v>119</v>
      </c>
      <c r="D7" s="211" t="s">
        <v>14</v>
      </c>
      <c r="E7" s="211"/>
      <c r="F7" s="211"/>
      <c r="G7" s="211"/>
      <c r="J7" s="75"/>
      <c r="K7" s="84"/>
      <c r="L7" s="208"/>
      <c r="M7" s="208"/>
      <c r="N7" s="208"/>
      <c r="O7" s="208"/>
      <c r="P7" s="208"/>
    </row>
    <row r="8" spans="2:16">
      <c r="B8" s="214"/>
      <c r="C8" s="193"/>
      <c r="D8" s="77" t="s">
        <v>3</v>
      </c>
      <c r="E8" s="77" t="s">
        <v>4</v>
      </c>
      <c r="F8" s="77" t="s">
        <v>5</v>
      </c>
      <c r="G8" s="77" t="s">
        <v>6</v>
      </c>
      <c r="J8" s="79"/>
      <c r="K8" s="84"/>
      <c r="L8" s="78"/>
      <c r="M8" s="78"/>
      <c r="N8" s="78"/>
      <c r="O8" s="78"/>
      <c r="P8" s="76"/>
    </row>
    <row r="9" spans="2:16">
      <c r="B9" s="148" t="str">
        <f>"Overall effectiveness (" &amp;C9 &amp;")"</f>
        <v>Overall effectiveness (23)</v>
      </c>
      <c r="C9" s="20">
        <f t="shared" ref="C9:C14" si="0">SUM(D9:G9)</f>
        <v>23</v>
      </c>
      <c r="D9" s="46">
        <f>IF($C$4=Dates1!$B$3, DataPack!$B38, IF($C$4=Dates1!$B$4, DataPack!$G38, IF($C$4=Dates1!$B$5, DataPack!$L38, IF($C$4=Dates1!$B$6, DataPack!$Q38))))</f>
        <v>1</v>
      </c>
      <c r="E9" s="46">
        <f>IF($C$4=Dates1!$B$3, DataPack!$C38, IF($C$4=Dates1!$B$4, DataPack!$H38, IF($C$4=Dates1!$B$5, DataPack!$M38, IF($C$4=Dates1!$B$6, DataPack!$R38))))</f>
        <v>8</v>
      </c>
      <c r="F9" s="46">
        <f>IF($C$4=Dates1!$B$3, DataPack!$D38, IF($C$4=Dates1!$B$4, DataPack!$I38, IF($C$4=Dates1!$B$5, DataPack!$N38, IF($C$4=Dates1!$B$6, DataPack!$S38))))</f>
        <v>9</v>
      </c>
      <c r="G9" s="46">
        <f>IF($C$4=Dates1!$B$3, DataPack!$E38, IF($C$4=Dates1!$B$4, DataPack!$J38, IF($C$4=Dates1!$B$5, DataPack!$O38, IF($C$4=Dates1!$B$6, DataPack!$T38))))</f>
        <v>5</v>
      </c>
      <c r="J9" s="217"/>
      <c r="K9" s="217"/>
      <c r="L9" s="59"/>
      <c r="M9" s="59"/>
      <c r="N9" s="59"/>
      <c r="O9" s="59"/>
      <c r="P9" s="76"/>
    </row>
    <row r="10" spans="2:16">
      <c r="B10" s="149" t="str">
        <f>"Capacity to improve (" &amp;C10 &amp;")"</f>
        <v>Capacity to improve (23)</v>
      </c>
      <c r="C10" s="20">
        <f t="shared" si="0"/>
        <v>23</v>
      </c>
      <c r="D10" s="46">
        <f>IF($C$4=Dates1!$B$3, DataPack!$B39, IF($C$4=Dates1!$B$4, DataPack!$G39, IF($C$4=Dates1!$B$5, DataPack!$L39, IF($C$4=Dates1!$B$6, DataPack!$Q39))))</f>
        <v>1</v>
      </c>
      <c r="E10" s="46">
        <f>IF($C$4=Dates1!$B$3, DataPack!$C39, IF($C$4=Dates1!$B$4, DataPack!$H39, IF($C$4=Dates1!$B$5, DataPack!$M39, IF($C$4=Dates1!$B$6, DataPack!$R39))))</f>
        <v>9</v>
      </c>
      <c r="F10" s="46">
        <f>IF($C$4=Dates1!$B$3, DataPack!$D39, IF($C$4=Dates1!$B$4, DataPack!$I39, IF($C$4=Dates1!$B$5, DataPack!$N39, IF($C$4=Dates1!$B$6, DataPack!$S39))))</f>
        <v>9</v>
      </c>
      <c r="G10" s="46">
        <f>IF($C$4=Dates1!$B$3, DataPack!$E39, IF($C$4=Dates1!$B$4, DataPack!$J39, IF($C$4=Dates1!$B$5, DataPack!$O39, IF($C$4=Dates1!$B$6, DataPack!$T39))))</f>
        <v>4</v>
      </c>
      <c r="J10" s="217"/>
      <c r="K10" s="217"/>
      <c r="L10" s="59"/>
      <c r="M10" s="59"/>
      <c r="N10" s="59"/>
      <c r="O10" s="59"/>
      <c r="P10" s="76"/>
    </row>
    <row r="11" spans="2:16">
      <c r="B11" s="149" t="str">
        <f>"Outcomes for learners (" &amp;C11 &amp;")"</f>
        <v>Outcomes for learners (23)</v>
      </c>
      <c r="C11" s="20">
        <f t="shared" si="0"/>
        <v>23</v>
      </c>
      <c r="D11" s="46">
        <f>IF($C$4=Dates1!$B$3, DataPack!$B40, IF($C$4=Dates1!$B$4, DataPack!$G40, IF($C$4=Dates1!$B$5, DataPack!$L40, IF($C$4=Dates1!$B$6, DataPack!$Q40))))</f>
        <v>1</v>
      </c>
      <c r="E11" s="46">
        <f>IF($C$4=Dates1!$B$3, DataPack!$C40, IF($C$4=Dates1!$B$4, DataPack!$H40, IF($C$4=Dates1!$B$5, DataPack!$M40, IF($C$4=Dates1!$B$6, DataPack!$R40))))</f>
        <v>7</v>
      </c>
      <c r="F11" s="46">
        <f>IF($C$4=Dates1!$B$3, DataPack!$D40, IF($C$4=Dates1!$B$4, DataPack!$I40, IF($C$4=Dates1!$B$5, DataPack!$N40, IF($C$4=Dates1!$B$6, DataPack!$S40))))</f>
        <v>11</v>
      </c>
      <c r="G11" s="46">
        <f>IF($C$4=Dates1!$B$3, DataPack!$E40, IF($C$4=Dates1!$B$4, DataPack!$J40, IF($C$4=Dates1!$B$5, DataPack!$O40, IF($C$4=Dates1!$B$6, DataPack!$T40))))</f>
        <v>4</v>
      </c>
      <c r="J11" s="217"/>
      <c r="K11" s="217"/>
      <c r="L11" s="59"/>
      <c r="M11" s="59"/>
      <c r="N11" s="59"/>
      <c r="O11" s="59"/>
      <c r="P11" s="76"/>
    </row>
    <row r="12" spans="2:16" ht="12.75" customHeight="1">
      <c r="B12" s="149" t="str">
        <f>"Quality of provision (" &amp;C12 &amp;")"</f>
        <v>Quality of provision (23)</v>
      </c>
      <c r="C12" s="20">
        <f t="shared" si="0"/>
        <v>23</v>
      </c>
      <c r="D12" s="46">
        <f>IF($C$4=Dates1!$B$3, DataPack!$B48, IF($C$4=Dates1!$B$4, DataPack!$G48, IF($C$4=Dates1!$B$5, DataPack!$L48, IF($C$4=Dates1!$B$6, DataPack!$Q48))))</f>
        <v>1</v>
      </c>
      <c r="E12" s="46">
        <f>IF($C$4=Dates1!$B$3, DataPack!$C48, IF($C$4=Dates1!$B$4, DataPack!$H48, IF($C$4=Dates1!$B$5, DataPack!$M48, IF($C$4=Dates1!$B$6, DataPack!$R48))))</f>
        <v>9</v>
      </c>
      <c r="F12" s="46">
        <f>IF($C$4=Dates1!$B$3, DataPack!$D48, IF($C$4=Dates1!$B$4, DataPack!$I48, IF($C$4=Dates1!$B$5, DataPack!$N48, IF($C$4=Dates1!$B$6, DataPack!$S48))))</f>
        <v>10</v>
      </c>
      <c r="G12" s="46">
        <f>IF($C$4=Dates1!$B$3, DataPack!$E48, IF($C$4=Dates1!$B$4, DataPack!$J48, IF($C$4=Dates1!$B$5, DataPack!$O48, IF($C$4=Dates1!$B$6, DataPack!$T48))))</f>
        <v>3</v>
      </c>
      <c r="J12" s="215"/>
      <c r="K12" s="215"/>
      <c r="L12" s="59"/>
      <c r="M12" s="59"/>
      <c r="N12" s="59"/>
      <c r="O12" s="59"/>
      <c r="P12" s="76"/>
    </row>
    <row r="13" spans="2:16" ht="12.75" customHeight="1">
      <c r="B13" s="149" t="str">
        <f>"B1. How effectively do teaching, training and assessment support learning and development? (" &amp;C13 &amp;")"</f>
        <v>B1. How effectively do teaching, training and assessment support learning and development? (23)</v>
      </c>
      <c r="C13" s="20">
        <f t="shared" si="0"/>
        <v>23</v>
      </c>
      <c r="D13" s="46">
        <f>IF($C$4=Dates1!$B$3, DataPack!$B49, IF($C$4=Dates1!$B$4, DataPack!$G49, IF($C$4=Dates1!$B$5, DataPack!$L49, IF($C$4=Dates1!$B$6, DataPack!$Q49))))</f>
        <v>0</v>
      </c>
      <c r="E13" s="46">
        <f>IF($C$4=Dates1!$B$3, DataPack!$C49, IF($C$4=Dates1!$B$4, DataPack!$H49, IF($C$4=Dates1!$B$5, DataPack!$M49, IF($C$4=Dates1!$B$6, DataPack!$R49))))</f>
        <v>11</v>
      </c>
      <c r="F13" s="46">
        <f>IF($C$4=Dates1!$B$3, DataPack!$D49, IF($C$4=Dates1!$B$4, DataPack!$I49, IF($C$4=Dates1!$B$5, DataPack!$N49, IF($C$4=Dates1!$B$6, DataPack!$S49))))</f>
        <v>9</v>
      </c>
      <c r="G13" s="46">
        <f>IF($C$4=Dates1!$B$3, DataPack!$E49, IF($C$4=Dates1!$B$4, DataPack!$J49, IF($C$4=Dates1!$B$5, DataPack!$O49, IF($C$4=Dates1!$B$6, DataPack!$T49))))</f>
        <v>3</v>
      </c>
      <c r="J13" s="162"/>
      <c r="K13" s="162"/>
      <c r="L13" s="59"/>
      <c r="M13" s="59"/>
      <c r="N13" s="59"/>
      <c r="O13" s="59"/>
      <c r="P13" s="76"/>
    </row>
    <row r="14" spans="2:16" ht="12.75" customHeight="1">
      <c r="B14" s="150" t="str">
        <f>"Leadership and management (" &amp;C14 &amp;")"</f>
        <v>Leadership and management (23)</v>
      </c>
      <c r="C14" s="38">
        <f t="shared" si="0"/>
        <v>23</v>
      </c>
      <c r="D14" s="50">
        <f>IF($C$4=Dates1!$B$3, DataPack!$B53, IF($C$4=Dates1!$B$4, DataPack!$G53, IF($C$4=Dates1!$B$5, DataPack!$L53, IF($C$4=Dates1!$B$6, DataPack!$Q53))))</f>
        <v>1</v>
      </c>
      <c r="E14" s="50">
        <f>IF($C$4=Dates1!$B$3, DataPack!$C53, IF($C$4=Dates1!$B$4, DataPack!$H53, IF($C$4=Dates1!$B$5, DataPack!$M53, IF($C$4=Dates1!$B$6, DataPack!$R53))))</f>
        <v>9</v>
      </c>
      <c r="F14" s="50">
        <f>IF($C$4=Dates1!$B$3, DataPack!$D53, IF($C$4=Dates1!$B$4, DataPack!$I53, IF($C$4=Dates1!$B$5, DataPack!$N53, IF($C$4=Dates1!$B$6, DataPack!$S53))))</f>
        <v>8</v>
      </c>
      <c r="G14" s="46">
        <f>IF($C$4=Dates1!$B$3, DataPack!$E53, IF($C$4=Dates1!$B$4, DataPack!$J53, IF($C$4=Dates1!$B$5, DataPack!$O53, IF($C$4=Dates1!$B$6, DataPack!$T53))))</f>
        <v>5</v>
      </c>
      <c r="J14" s="216"/>
      <c r="K14" s="216"/>
      <c r="L14" s="59"/>
      <c r="M14" s="59"/>
      <c r="N14" s="59"/>
      <c r="O14" s="59"/>
      <c r="P14" s="76"/>
    </row>
    <row r="15" spans="2:16" ht="12" customHeight="1">
      <c r="F15" s="186" t="s">
        <v>93</v>
      </c>
      <c r="G15" s="186"/>
    </row>
    <row r="34" spans="2:2">
      <c r="B34" s="36" t="s">
        <v>1</v>
      </c>
    </row>
    <row r="36" spans="2:2">
      <c r="B36" s="36" t="s">
        <v>241</v>
      </c>
    </row>
    <row r="37" spans="2:2">
      <c r="B37" s="70" t="s">
        <v>146</v>
      </c>
    </row>
  </sheetData>
  <sheetProtection sheet="1"/>
  <mergeCells count="11">
    <mergeCell ref="B7:B8"/>
    <mergeCell ref="C7:C8"/>
    <mergeCell ref="L7:P7"/>
    <mergeCell ref="D7:G7"/>
    <mergeCell ref="J9:K9"/>
    <mergeCell ref="J10:K10"/>
    <mergeCell ref="F15:G15"/>
    <mergeCell ref="J11:K11"/>
    <mergeCell ref="J12:K12"/>
    <mergeCell ref="J14:K14"/>
    <mergeCell ref="C4:E4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 enableFormatConditionsCalculation="0">
    <tabColor indexed="16"/>
    <pageSetUpPr fitToPage="1"/>
  </sheetPr>
  <dimension ref="B2:P36"/>
  <sheetViews>
    <sheetView showRowColHeaders="0" workbookViewId="0">
      <selection activeCell="C4" sqref="C4:E4"/>
    </sheetView>
  </sheetViews>
  <sheetFormatPr defaultRowHeight="12.75"/>
  <cols>
    <col min="1" max="1" width="3.42578125" style="21" customWidth="1"/>
    <col min="2" max="2" width="67.42578125" style="21" customWidth="1"/>
    <col min="3" max="7" width="11.7109375" style="21" customWidth="1"/>
    <col min="8" max="16384" width="9.140625" style="21"/>
  </cols>
  <sheetData>
    <row r="2" spans="2:16">
      <c r="B2" s="71" t="str">
        <f>"Chart 2b: Key inspection judgements of independent learning providers inspected " &amp; IF('Chart 2b'!$C$4=Dates1!$B$3, "between " &amp; Dates1!$B$3, IF('Chart 2b'!$C$4 = Dates1!$B$4, "in "&amp;Dates1!$B$4, IF('Chart 2b'!$C$4=Dates1!$B$5,"in "&amp; Dates1!$B$5, IF('Chart 2b'!$C$4=Dates1!$B$6,"in "&amp; Dates1!$B$6, IF('Chart 2b'!$C$4=Dates1!$B$7, "in " &amp;Dates1!$B$7))))) &amp; " (final)"&amp;CHAR(185)&amp;" "&amp;CHAR(178)</f>
        <v>Chart 2b: Key inspection judgements of independent learning providers inspected between 1 October 2011 and 31 December 2011 (final)¹ ²</v>
      </c>
      <c r="G2" s="72"/>
      <c r="H2" s="86"/>
      <c r="I2" s="86"/>
      <c r="J2" s="86"/>
    </row>
    <row r="3" spans="2:16">
      <c r="B3" s="87"/>
    </row>
    <row r="4" spans="2:16" ht="12.75" customHeight="1">
      <c r="B4" s="24" t="s">
        <v>68</v>
      </c>
      <c r="C4" s="185" t="s">
        <v>179</v>
      </c>
      <c r="D4" s="185"/>
      <c r="E4" s="185"/>
      <c r="F4" s="25"/>
      <c r="G4" s="25"/>
    </row>
    <row r="5" spans="2:16">
      <c r="B5" s="87"/>
    </row>
    <row r="6" spans="2:16">
      <c r="B6" s="36"/>
    </row>
    <row r="7" spans="2:16">
      <c r="B7" s="213"/>
      <c r="C7" s="192" t="s">
        <v>119</v>
      </c>
      <c r="D7" s="211" t="s">
        <v>158</v>
      </c>
      <c r="E7" s="211"/>
      <c r="F7" s="211"/>
      <c r="G7" s="211"/>
      <c r="J7" s="75"/>
      <c r="K7" s="84"/>
      <c r="L7" s="208"/>
      <c r="M7" s="208"/>
      <c r="N7" s="208"/>
      <c r="O7" s="208"/>
      <c r="P7" s="208"/>
    </row>
    <row r="8" spans="2:16">
      <c r="B8" s="214"/>
      <c r="C8" s="193"/>
      <c r="D8" s="77" t="s">
        <v>3</v>
      </c>
      <c r="E8" s="77" t="s">
        <v>4</v>
      </c>
      <c r="F8" s="77" t="s">
        <v>5</v>
      </c>
      <c r="G8" s="77" t="s">
        <v>6</v>
      </c>
      <c r="J8" s="79"/>
      <c r="K8" s="84"/>
      <c r="L8" s="78"/>
      <c r="M8" s="78"/>
      <c r="N8" s="78"/>
      <c r="O8" s="78"/>
      <c r="P8" s="76"/>
    </row>
    <row r="9" spans="2:16">
      <c r="B9" s="148" t="str">
        <f>"Overall effectiveness (" &amp;C9 &amp;")"</f>
        <v>Overall effectiveness (35)</v>
      </c>
      <c r="C9" s="20">
        <f t="shared" ref="C9:C14" si="0">SUM(D9:G9)</f>
        <v>35</v>
      </c>
      <c r="D9" s="152">
        <f>IF($C$4=Dates1!$B$3, DataPack!$B194, IF($C$4=Dates1!$B$4, DataPack!$G194, IF($C$4=Dates1!$B$5, DataPack!$L194, IF($C$4=Dates1!$B$6, DataPack!$Q194))))</f>
        <v>1</v>
      </c>
      <c r="E9" s="152">
        <f>IF($C$4=Dates1!$B$3, DataPack!$C194, IF($C$4=Dates1!$B$4, DataPack!$H194, IF($C$4=Dates1!$B$5, DataPack!$M194, IF($C$4=Dates1!$B$6, DataPack!$R194))))</f>
        <v>15</v>
      </c>
      <c r="F9" s="152">
        <f>IF($C$4=Dates1!$B$3, DataPack!$D194, IF($C$4=Dates1!$B$4, DataPack!$I194, IF($C$4=Dates1!$B$5, DataPack!$N194, IF($C$4=Dates1!$B$6, DataPack!$S194))))</f>
        <v>14</v>
      </c>
      <c r="G9" s="152">
        <f>IF($C$4=Dates1!$B$3, DataPack!$E194, IF($C$4=Dates1!$B$4, DataPack!$J194, IF($C$4=Dates1!$B$5, DataPack!$O194, IF($C$4=Dates1!$B$6, DataPack!$T194))))</f>
        <v>5</v>
      </c>
      <c r="H9" s="29"/>
      <c r="I9" s="46"/>
      <c r="J9" s="46"/>
      <c r="K9" s="46"/>
      <c r="L9" s="46"/>
      <c r="M9" s="59"/>
      <c r="N9" s="59"/>
      <c r="O9" s="59"/>
      <c r="P9" s="76"/>
    </row>
    <row r="10" spans="2:16">
      <c r="B10" s="149" t="str">
        <f>"Capacity to improve (" &amp;C10 &amp;")"</f>
        <v>Capacity to improve (35)</v>
      </c>
      <c r="C10" s="20">
        <f t="shared" si="0"/>
        <v>35</v>
      </c>
      <c r="D10" s="46">
        <f>IF($C$4=Dates1!$B$3, DataPack!$B195, IF($C$4=Dates1!$B$4, DataPack!$G195, IF($C$4=Dates1!$B$5, DataPack!$L195, IF($C$4=Dates1!$B$6, DataPack!$Q195))))</f>
        <v>1</v>
      </c>
      <c r="E10" s="46">
        <f>IF($C$4=Dates1!$B$3, DataPack!$C195, IF($C$4=Dates1!$B$4, DataPack!$H195, IF($C$4=Dates1!$B$5, DataPack!$M195, IF($C$4=Dates1!$B$6, DataPack!$R195))))</f>
        <v>14</v>
      </c>
      <c r="F10" s="46">
        <f>IF($C$4=Dates1!$B$3, DataPack!$D195, IF($C$4=Dates1!$B$4, DataPack!$I195, IF($C$4=Dates1!$B$5, DataPack!$N195, IF($C$4=Dates1!$B$6, DataPack!$S195))))</f>
        <v>15</v>
      </c>
      <c r="G10" s="46">
        <f>IF($C$4=Dates1!$B$3, DataPack!$E195, IF($C$4=Dates1!$B$4, DataPack!$J195, IF($C$4=Dates1!$B$5, DataPack!$O195, IF($C$4=Dates1!$B$6, DataPack!$T195))))</f>
        <v>5</v>
      </c>
      <c r="H10" s="29"/>
      <c r="I10" s="46"/>
      <c r="J10" s="46"/>
      <c r="K10" s="46"/>
      <c r="L10" s="46"/>
      <c r="M10" s="59"/>
      <c r="N10" s="59"/>
      <c r="O10" s="59"/>
      <c r="P10" s="76"/>
    </row>
    <row r="11" spans="2:16">
      <c r="B11" s="149" t="str">
        <f>"Outcomes for learners (" &amp;C11 &amp;")"</f>
        <v>Outcomes for learners (35)</v>
      </c>
      <c r="C11" s="20">
        <f t="shared" si="0"/>
        <v>35</v>
      </c>
      <c r="D11" s="46">
        <f>IF($C$4=Dates1!$B$3, DataPack!$B196, IF($C$4=Dates1!$B$4, DataPack!$G196, IF($C$4=Dates1!$B$5, DataPack!$L196, IF($C$4=Dates1!$B$6, DataPack!$Q196))))</f>
        <v>1</v>
      </c>
      <c r="E11" s="46">
        <f>IF($C$4=Dates1!$B$3, DataPack!$C196, IF($C$4=Dates1!$B$4, DataPack!$H196, IF($C$4=Dates1!$B$5, DataPack!$M196, IF($C$4=Dates1!$B$6, DataPack!$R196))))</f>
        <v>18</v>
      </c>
      <c r="F11" s="46">
        <f>IF($C$4=Dates1!$B$3, DataPack!$D196, IF($C$4=Dates1!$B$4, DataPack!$I196, IF($C$4=Dates1!$B$5, DataPack!$N196, IF($C$4=Dates1!$B$6, DataPack!$S196))))</f>
        <v>13</v>
      </c>
      <c r="G11" s="46">
        <f>IF($C$4=Dates1!$B$3, DataPack!$E196, IF($C$4=Dates1!$B$4, DataPack!$J196, IF($C$4=Dates1!$B$5, DataPack!$O196, IF($C$4=Dates1!$B$6, DataPack!$T196))))</f>
        <v>3</v>
      </c>
      <c r="H11" s="29"/>
      <c r="I11" s="46"/>
      <c r="J11" s="46"/>
      <c r="K11" s="46"/>
      <c r="L11" s="46"/>
      <c r="M11" s="59"/>
      <c r="N11" s="59"/>
      <c r="O11" s="59"/>
      <c r="P11" s="76"/>
    </row>
    <row r="12" spans="2:16" ht="12.75" customHeight="1">
      <c r="B12" s="149" t="str">
        <f>"Quality of provision (" &amp;C12 &amp;")"</f>
        <v>Quality of provision (35)</v>
      </c>
      <c r="C12" s="20">
        <f t="shared" si="0"/>
        <v>35</v>
      </c>
      <c r="D12" s="46">
        <f>IF($C$4=Dates1!$B$3, DataPack!$B204, IF($C$4=Dates1!$B$4, DataPack!$G204, IF($C$4=Dates1!$B$5, DataPack!$L204, IF($C$4=Dates1!$B$6, DataPack!$Q204))))</f>
        <v>2</v>
      </c>
      <c r="E12" s="46">
        <f>IF($C$4=Dates1!$B$3, DataPack!$C204, IF($C$4=Dates1!$B$4, DataPack!$H204, IF($C$4=Dates1!$B$5, DataPack!$M204, IF($C$4=Dates1!$B$6, DataPack!$R204))))</f>
        <v>18</v>
      </c>
      <c r="F12" s="46">
        <f>IF($C$4=Dates1!$B$3, DataPack!$D204, IF($C$4=Dates1!$B$4, DataPack!$I204, IF($C$4=Dates1!$B$5, DataPack!$N204, IF($C$4=Dates1!$B$6, DataPack!$S204))))</f>
        <v>15</v>
      </c>
      <c r="G12" s="46">
        <f>IF($C$4=Dates1!$B$3, DataPack!$E204, IF($C$4=Dates1!$B$4, DataPack!$J204, IF($C$4=Dates1!$B$5, DataPack!$O204, IF($C$4=Dates1!$B$6, DataPack!$T204))))</f>
        <v>0</v>
      </c>
      <c r="H12" s="29"/>
      <c r="I12" s="46"/>
      <c r="J12" s="46"/>
      <c r="K12" s="46"/>
      <c r="L12" s="46"/>
      <c r="M12" s="59"/>
      <c r="N12" s="59"/>
      <c r="O12" s="59"/>
      <c r="P12" s="76"/>
    </row>
    <row r="13" spans="2:16" ht="12.75" customHeight="1">
      <c r="B13" s="149" t="str">
        <f>"B1. How effectively do teaching, training and assessment support learning and development? (" &amp;C13 &amp;")"</f>
        <v>B1. How effectively do teaching, training and assessment support learning and development? (35)</v>
      </c>
      <c r="C13" s="20">
        <f t="shared" si="0"/>
        <v>35</v>
      </c>
      <c r="D13" s="46">
        <f>IF($C$4=Dates1!$B$3, DataPack!$B205, IF($C$4=Dates1!$B$4, DataPack!$G205, IF($C$4=Dates1!$B$5, DataPack!$L205, IF($C$4=Dates1!$B$6, DataPack!$Q205))))</f>
        <v>2</v>
      </c>
      <c r="E13" s="46">
        <f>IF($C$4=Dates1!$B$3, DataPack!$C205, IF($C$4=Dates1!$B$4, DataPack!$H205, IF($C$4=Dates1!$B$5, DataPack!$M205, IF($C$4=Dates1!$B$6, DataPack!$R205))))</f>
        <v>15</v>
      </c>
      <c r="F13" s="46">
        <f>IF($C$4=Dates1!$B$3, DataPack!$D205, IF($C$4=Dates1!$B$4, DataPack!$I205, IF($C$4=Dates1!$B$5, DataPack!$N205, IF($C$4=Dates1!$B$6, DataPack!$S205))))</f>
        <v>18</v>
      </c>
      <c r="G13" s="46">
        <f>IF($C$4=Dates1!$B$3, DataPack!$E205, IF($C$4=Dates1!$B$4, DataPack!$J205, IF($C$4=Dates1!$B$5, DataPack!$O205, IF($C$4=Dates1!$B$6, DataPack!$T205))))</f>
        <v>0</v>
      </c>
      <c r="H13" s="29"/>
      <c r="I13" s="46"/>
      <c r="J13" s="46"/>
      <c r="K13" s="46"/>
      <c r="L13" s="46"/>
      <c r="M13" s="59"/>
      <c r="N13" s="59"/>
      <c r="O13" s="59"/>
      <c r="P13" s="76"/>
    </row>
    <row r="14" spans="2:16" ht="12.75" customHeight="1">
      <c r="B14" s="150" t="str">
        <f>"Leadership and management (" &amp;C14 &amp;")"</f>
        <v>Leadership and management (35)</v>
      </c>
      <c r="C14" s="38">
        <f t="shared" si="0"/>
        <v>35</v>
      </c>
      <c r="D14" s="50">
        <f>IF($C$4=Dates1!$B$3, DataPack!$B209, IF($C$4=Dates1!$B$4, DataPack!$G209, IF($C$4=Dates1!$B$5, DataPack!$L209, IF($C$4=Dates1!$B$6, DataPack!$Q209))))</f>
        <v>1</v>
      </c>
      <c r="E14" s="50">
        <f>IF($C$4=Dates1!$B$3, DataPack!$C209, IF($C$4=Dates1!$B$4, DataPack!$H209, IF($C$4=Dates1!$B$5, DataPack!$M209, IF($C$4=Dates1!$B$6, DataPack!$R209))))</f>
        <v>14</v>
      </c>
      <c r="F14" s="50">
        <f>IF($C$4=Dates1!$B$3, DataPack!$D209, IF($C$4=Dates1!$B$4, DataPack!$I209, IF($C$4=Dates1!$B$5, DataPack!$N209, IF($C$4=Dates1!$B$6, DataPack!$S209))))</f>
        <v>17</v>
      </c>
      <c r="G14" s="50">
        <f>IF($C$4=Dates1!$B$3, DataPack!$E209, IF($C$4=Dates1!$B$4, DataPack!$J209, IF($C$4=Dates1!$B$5, DataPack!$O209, IF($C$4=Dates1!$B$6, DataPack!$T209))))</f>
        <v>3</v>
      </c>
      <c r="H14" s="29"/>
      <c r="I14" s="46"/>
      <c r="J14" s="46"/>
      <c r="K14" s="46"/>
      <c r="L14" s="46"/>
      <c r="M14" s="59"/>
      <c r="N14" s="59"/>
      <c r="O14" s="59"/>
      <c r="P14" s="76"/>
    </row>
    <row r="15" spans="2:16" ht="12.75" customHeight="1">
      <c r="F15" s="186" t="s">
        <v>93</v>
      </c>
      <c r="G15" s="186"/>
      <c r="J15" s="216"/>
      <c r="K15" s="216"/>
      <c r="L15" s="59"/>
      <c r="M15" s="59"/>
      <c r="N15" s="59"/>
      <c r="O15" s="59"/>
      <c r="P15" s="76"/>
    </row>
    <row r="34" spans="2:2">
      <c r="B34" s="36" t="s">
        <v>1</v>
      </c>
    </row>
    <row r="35" spans="2:2">
      <c r="B35" s="70" t="s">
        <v>145</v>
      </c>
    </row>
    <row r="36" spans="2:2">
      <c r="B36" s="36" t="s">
        <v>206</v>
      </c>
    </row>
  </sheetData>
  <sheetProtection sheet="1"/>
  <mergeCells count="7">
    <mergeCell ref="L7:P7"/>
    <mergeCell ref="B7:B8"/>
    <mergeCell ref="C4:E4"/>
    <mergeCell ref="J15:K15"/>
    <mergeCell ref="C7:C8"/>
    <mergeCell ref="D7:G7"/>
    <mergeCell ref="F15:G15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" enableFormatConditionsCalculation="0">
    <tabColor indexed="16"/>
    <pageSetUpPr fitToPage="1"/>
  </sheetPr>
  <dimension ref="B2:Q34"/>
  <sheetViews>
    <sheetView showRowColHeaders="0" zoomScaleNormal="100" workbookViewId="0">
      <selection activeCell="C4" sqref="C4:E4"/>
    </sheetView>
  </sheetViews>
  <sheetFormatPr defaultRowHeight="12.75"/>
  <cols>
    <col min="1" max="1" width="3.42578125" style="21" customWidth="1"/>
    <col min="2" max="2" width="67" style="21" customWidth="1"/>
    <col min="3" max="3" width="11.85546875" style="21" customWidth="1"/>
    <col min="4" max="8" width="11.7109375" style="21" customWidth="1"/>
    <col min="9" max="16384" width="9.140625" style="21"/>
  </cols>
  <sheetData>
    <row r="2" spans="2:17">
      <c r="B2" s="71" t="str">
        <f>"Chart 2c: Key inspection judgements of adult and community learning providers inspected " &amp; IF('Chart 2c'!$C$4=Dates1!$B$3, "between " &amp; Dates1!$B$3, IF('Chart 2c'!$C$4 = Dates1!$B$4, "in "&amp;Dates1!$B$4, IF('Chart 2c'!$C$4=Dates1!$B$5,"in "&amp; Dates1!$B$5, IF('Chart 2c'!$C$4=Dates1!$B$6,"in "&amp; Dates1!$B$6, IF('Chart 2c'!$C$4=Dates1!$B$7, "in " &amp;Dates1!$B$7))))) &amp; " (final)"&amp;CHAR(185)</f>
        <v>Chart 2c: Key inspection judgements of adult and community learning providers inspected between 1 October 2011 and 31 December 2011 (final)¹</v>
      </c>
      <c r="G2" s="72"/>
      <c r="H2" s="86"/>
      <c r="I2" s="86"/>
      <c r="J2" s="86"/>
      <c r="K2" s="86"/>
    </row>
    <row r="3" spans="2:17">
      <c r="B3" s="87"/>
    </row>
    <row r="4" spans="2:17" ht="12.75" customHeight="1">
      <c r="B4" s="24" t="s">
        <v>68</v>
      </c>
      <c r="C4" s="185" t="s">
        <v>179</v>
      </c>
      <c r="D4" s="185"/>
      <c r="E4" s="185"/>
      <c r="F4" s="25"/>
      <c r="G4" s="25"/>
      <c r="K4" s="167" t="s">
        <v>179</v>
      </c>
    </row>
    <row r="5" spans="2:17">
      <c r="B5" s="87"/>
      <c r="K5" s="167" t="s">
        <v>180</v>
      </c>
    </row>
    <row r="6" spans="2:17">
      <c r="B6" s="36"/>
      <c r="K6" s="167" t="s">
        <v>181</v>
      </c>
    </row>
    <row r="7" spans="2:17">
      <c r="B7" s="218" t="s">
        <v>60</v>
      </c>
      <c r="C7" s="192" t="s">
        <v>119</v>
      </c>
      <c r="D7" s="211" t="s">
        <v>89</v>
      </c>
      <c r="E7" s="211"/>
      <c r="F7" s="211"/>
      <c r="G7" s="211"/>
      <c r="H7" s="151"/>
      <c r="K7" s="167" t="s">
        <v>182</v>
      </c>
      <c r="L7" s="84"/>
      <c r="M7" s="208"/>
      <c r="N7" s="208"/>
      <c r="O7" s="208"/>
      <c r="P7" s="208"/>
      <c r="Q7" s="208"/>
    </row>
    <row r="8" spans="2:17">
      <c r="B8" s="214"/>
      <c r="C8" s="193"/>
      <c r="D8" s="77" t="s">
        <v>3</v>
      </c>
      <c r="E8" s="77" t="s">
        <v>4</v>
      </c>
      <c r="F8" s="77" t="s">
        <v>5</v>
      </c>
      <c r="G8" s="77" t="s">
        <v>6</v>
      </c>
      <c r="H8" s="147"/>
      <c r="K8" s="79"/>
      <c r="L8" s="84"/>
      <c r="M8" s="78"/>
      <c r="N8" s="78"/>
      <c r="O8" s="78"/>
      <c r="P8" s="78"/>
      <c r="Q8" s="76"/>
    </row>
    <row r="9" spans="2:17">
      <c r="B9" s="148" t="str">
        <f>"Overall effectiveness (" &amp; C9 &amp;")"</f>
        <v>Overall effectiveness (17)</v>
      </c>
      <c r="C9" s="20">
        <f t="shared" ref="C9:C14" si="0">SUM(D9:G9)</f>
        <v>17</v>
      </c>
      <c r="D9" s="46">
        <f>IF($C$4=Dates1!$B$3, DataPack!$B220, IF($C$4=Dates1!$B$4, DataPack!$G220, IF($C$4=Dates1!$B$5, DataPack!$L220, IF($C$4=Dates1!$B$6, DataPack!$Q220))))</f>
        <v>1</v>
      </c>
      <c r="E9" s="46">
        <f>IF($C$4=Dates1!$B$3, DataPack!$C220, IF($C$4=Dates1!$B$4, DataPack!$H220, IF($C$4=Dates1!$B$5, DataPack!$M220, IF($C$4=Dates1!$B$6, DataPack!$R220))))</f>
        <v>13</v>
      </c>
      <c r="F9" s="46">
        <f>IF($C$4=Dates1!$B$3, DataPack!$D220, IF($C$4=Dates1!$B$4, DataPack!$I220, IF($C$4=Dates1!$B$5, DataPack!$N220, IF($C$4=Dates1!$B$6, DataPack!$S220))))</f>
        <v>3</v>
      </c>
      <c r="G9" s="46">
        <f>IF($C$4=Dates1!$B$3, DataPack!$E220, IF($C$4=Dates1!$B$4, DataPack!$J220, IF($C$4=Dates1!$B$5, DataPack!$O220, IF($C$4=Dates1!$B$6, DataPack!$T220))))</f>
        <v>0</v>
      </c>
      <c r="H9" s="147"/>
      <c r="K9" s="217"/>
      <c r="L9" s="217"/>
      <c r="M9" s="59"/>
      <c r="N9" s="59"/>
      <c r="O9" s="59"/>
      <c r="P9" s="59"/>
      <c r="Q9" s="76"/>
    </row>
    <row r="10" spans="2:17">
      <c r="B10" s="149" t="str">
        <f>"Capacity to improve (" &amp; C10 &amp;")"</f>
        <v>Capacity to improve (17)</v>
      </c>
      <c r="C10" s="20">
        <f t="shared" si="0"/>
        <v>17</v>
      </c>
      <c r="D10" s="46">
        <f>IF($C$4=Dates1!$B$3, DataPack!$B221, IF($C$4=Dates1!$B$4, DataPack!$G221, IF($C$4=Dates1!$B$5, DataPack!$L221, IF($C$4=Dates1!$B$6, DataPack!$Q221))))</f>
        <v>0</v>
      </c>
      <c r="E10" s="46">
        <f>IF($C$4=Dates1!$B$3, DataPack!$C221, IF($C$4=Dates1!$B$4, DataPack!$H221, IF($C$4=Dates1!$B$5, DataPack!$M221, IF($C$4=Dates1!$B$6, DataPack!$R221))))</f>
        <v>13</v>
      </c>
      <c r="F10" s="46">
        <f>IF($C$4=Dates1!$B$3, DataPack!$D221, IF($C$4=Dates1!$B$4, DataPack!$I221, IF($C$4=Dates1!$B$5, DataPack!$N221, IF($C$4=Dates1!$B$6, DataPack!$S221))))</f>
        <v>4</v>
      </c>
      <c r="G10" s="46">
        <f>IF($C$4=Dates1!$B$3, DataPack!$E221, IF($C$4=Dates1!$B$4, DataPack!$J221, IF($C$4=Dates1!$B$5, DataPack!$O221, IF($C$4=Dates1!$B$6, DataPack!$T221))))</f>
        <v>0</v>
      </c>
      <c r="H10" s="147"/>
      <c r="K10" s="217"/>
      <c r="L10" s="217"/>
      <c r="M10" s="59"/>
      <c r="N10" s="59"/>
      <c r="O10" s="59"/>
      <c r="P10" s="59"/>
      <c r="Q10" s="76"/>
    </row>
    <row r="11" spans="2:17">
      <c r="B11" s="149" t="str">
        <f>"Outcomes for learners (" &amp; C11 &amp;")"</f>
        <v>Outcomes for learners (17)</v>
      </c>
      <c r="C11" s="20">
        <f t="shared" si="0"/>
        <v>17</v>
      </c>
      <c r="D11" s="46">
        <f>IF($C$4=Dates1!$B$3, DataPack!$B222, IF($C$4=Dates1!$B$4, DataPack!$G222, IF($C$4=Dates1!$B$5, DataPack!$L222, IF($C$4=Dates1!$B$6, DataPack!$Q222))))</f>
        <v>1</v>
      </c>
      <c r="E11" s="46">
        <f>IF($C$4=Dates1!$B$3, DataPack!$C222, IF($C$4=Dates1!$B$4, DataPack!$H222, IF($C$4=Dates1!$B$5, DataPack!$M222, IF($C$4=Dates1!$B$6, DataPack!$R222))))</f>
        <v>12</v>
      </c>
      <c r="F11" s="46">
        <f>IF($C$4=Dates1!$B$3, DataPack!$D222, IF($C$4=Dates1!$B$4, DataPack!$I222, IF($C$4=Dates1!$B$5, DataPack!$N222, IF($C$4=Dates1!$B$6, DataPack!$S222))))</f>
        <v>4</v>
      </c>
      <c r="G11" s="46">
        <f>IF($C$4=Dates1!$B$3, DataPack!$E222, IF($C$4=Dates1!$B$4, DataPack!$J222, IF($C$4=Dates1!$B$5, DataPack!$O222, IF($C$4=Dates1!$B$6, DataPack!$T222))))</f>
        <v>0</v>
      </c>
      <c r="H11" s="147"/>
      <c r="K11" s="217"/>
      <c r="L11" s="217"/>
      <c r="M11" s="59"/>
      <c r="N11" s="59"/>
      <c r="O11" s="59"/>
      <c r="P11" s="59"/>
      <c r="Q11" s="76"/>
    </row>
    <row r="12" spans="2:17" ht="12.75" customHeight="1">
      <c r="B12" s="149" t="str">
        <f>"Quality of provision (" &amp; C12 &amp;")"</f>
        <v>Quality of provision (17)</v>
      </c>
      <c r="C12" s="20">
        <f t="shared" si="0"/>
        <v>17</v>
      </c>
      <c r="D12" s="46">
        <f>IF($C$4=Dates1!$B$3, DataPack!$B230, IF($C$4=Dates1!$B$4, DataPack!$G230, IF($C$4=Dates1!$B$5, DataPack!$L230, IF($C$4=Dates1!$B$6, DataPack!$Q230))))</f>
        <v>1</v>
      </c>
      <c r="E12" s="46">
        <f>IF($C$4=Dates1!$B$3, DataPack!$C230, IF($C$4=Dates1!$B$4, DataPack!$H230, IF($C$4=Dates1!$B$5, DataPack!$M230, IF($C$4=Dates1!$B$6, DataPack!$R230))))</f>
        <v>14</v>
      </c>
      <c r="F12" s="46">
        <f>IF($C$4=Dates1!$B$3, DataPack!$D230, IF($C$4=Dates1!$B$4, DataPack!$I230, IF($C$4=Dates1!$B$5, DataPack!$N230, IF($C$4=Dates1!$B$6, DataPack!$S230))))</f>
        <v>2</v>
      </c>
      <c r="G12" s="46">
        <f>IF($C$4=Dates1!$B$3, DataPack!$E230, IF($C$4=Dates1!$B$4, DataPack!$J230, IF($C$4=Dates1!$B$5, DataPack!$O230, IF($C$4=Dates1!$B$6, DataPack!$T230))))</f>
        <v>0</v>
      </c>
      <c r="H12" s="147"/>
      <c r="K12" s="215"/>
      <c r="L12" s="215"/>
      <c r="M12" s="59"/>
      <c r="N12" s="59"/>
      <c r="O12" s="59"/>
      <c r="P12" s="59"/>
      <c r="Q12" s="76"/>
    </row>
    <row r="13" spans="2:17" ht="12.75" customHeight="1">
      <c r="B13" s="149" t="str">
        <f>"B1. How effectively do teaching, training and assessment support learning and development? (" &amp; C13 &amp;")"</f>
        <v>B1. How effectively do teaching, training and assessment support learning and development? (17)</v>
      </c>
      <c r="C13" s="20">
        <f t="shared" si="0"/>
        <v>17</v>
      </c>
      <c r="D13" s="46">
        <f>IF($C$4=Dates1!$B$3, DataPack!$B231, IF($C$4=Dates1!$B$4, DataPack!$G231, IF($C$4=Dates1!$B$5, DataPack!$L231, IF($C$4=Dates1!$B$6, DataPack!$Q231))))</f>
        <v>0</v>
      </c>
      <c r="E13" s="46">
        <f>IF($C$4=Dates1!$B$3, DataPack!$C231, IF($C$4=Dates1!$B$4, DataPack!$H231, IF($C$4=Dates1!$B$5, DataPack!$M231, IF($C$4=Dates1!$B$6, DataPack!$R231))))</f>
        <v>15</v>
      </c>
      <c r="F13" s="46">
        <f>IF($C$4=Dates1!$B$3, DataPack!$D231, IF($C$4=Dates1!$B$4, DataPack!$I231, IF($C$4=Dates1!$B$5, DataPack!$N231, IF($C$4=Dates1!$B$6, DataPack!$S231))))</f>
        <v>2</v>
      </c>
      <c r="G13" s="46">
        <f>IF($C$4=Dates1!$B$3, DataPack!$E231, IF($C$4=Dates1!$B$4, DataPack!$J231, IF($C$4=Dates1!$B$5, DataPack!$O231, IF($C$4=Dates1!$B$6, DataPack!$T231))))</f>
        <v>0</v>
      </c>
      <c r="H13" s="147"/>
      <c r="K13" s="162"/>
      <c r="L13" s="162"/>
      <c r="M13" s="59"/>
      <c r="N13" s="59"/>
      <c r="O13" s="59"/>
      <c r="P13" s="59"/>
      <c r="Q13" s="76"/>
    </row>
    <row r="14" spans="2:17" ht="12.75" customHeight="1">
      <c r="B14" s="150" t="str">
        <f>"Leadership and management (" &amp; C14 &amp;")"</f>
        <v>Leadership and management (17)</v>
      </c>
      <c r="C14" s="38">
        <f t="shared" si="0"/>
        <v>17</v>
      </c>
      <c r="D14" s="50">
        <f>IF($C$4=Dates1!$B$3, DataPack!$B235, IF($C$4=Dates1!$B$4, DataPack!$G235, IF($C$4=Dates1!$B$5, DataPack!$L235, IF($C$4=Dates1!$B$6, DataPack!$Q235))))</f>
        <v>1</v>
      </c>
      <c r="E14" s="50">
        <f>IF($C$4=Dates1!$B$3, DataPack!$C235, IF($C$4=Dates1!$B$4, DataPack!$H235, IF($C$4=Dates1!$B$5, DataPack!$M235, IF($C$4=Dates1!$B$6, DataPack!$R235))))</f>
        <v>13</v>
      </c>
      <c r="F14" s="50">
        <f>IF($C$4=Dates1!$B$3, DataPack!$D235, IF($C$4=Dates1!$B$4, DataPack!$I235, IF($C$4=Dates1!$B$5, DataPack!$N235, IF($C$4=Dates1!$B$6, DataPack!$S235))))</f>
        <v>3</v>
      </c>
      <c r="G14" s="50">
        <f>IF($C$4=Dates1!$B$3, DataPack!$E235, IF($C$4=Dates1!$B$4, DataPack!$J235, IF($C$4=Dates1!$B$5, DataPack!$O235, IF($C$4=Dates1!$B$6, DataPack!$T235))))</f>
        <v>0</v>
      </c>
      <c r="H14" s="147"/>
      <c r="K14" s="216"/>
      <c r="L14" s="216"/>
      <c r="M14" s="59"/>
      <c r="N14" s="59"/>
      <c r="O14" s="59"/>
      <c r="P14" s="59"/>
      <c r="Q14" s="76"/>
    </row>
    <row r="15" spans="2:17" ht="12" customHeight="1">
      <c r="G15" s="115" t="s">
        <v>93</v>
      </c>
      <c r="H15" s="107"/>
    </row>
    <row r="34" spans="2:2">
      <c r="B34" s="70" t="s">
        <v>145</v>
      </c>
    </row>
  </sheetData>
  <sheetProtection sheet="1"/>
  <mergeCells count="10">
    <mergeCell ref="M7:Q7"/>
    <mergeCell ref="K9:L9"/>
    <mergeCell ref="K10:L10"/>
    <mergeCell ref="K11:L11"/>
    <mergeCell ref="C4:E4"/>
    <mergeCell ref="K12:L12"/>
    <mergeCell ref="K14:L14"/>
    <mergeCell ref="B7:B8"/>
    <mergeCell ref="C7:C8"/>
    <mergeCell ref="D7:G7"/>
  </mergeCells>
  <phoneticPr fontId="1" type="noConversion"/>
  <dataValidations count="1">
    <dataValidation type="list" allowBlank="1" showInputMessage="1" showErrorMessage="1" sqref="C4:E4">
      <formula1>$K$4:$K$7</formula1>
    </dataValidation>
  </dataValidations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 enableFormatConditionsCalculation="0">
    <tabColor indexed="16"/>
    <pageSetUpPr fitToPage="1"/>
  </sheetPr>
  <dimension ref="A2:I39"/>
  <sheetViews>
    <sheetView showGridLines="0" showRowColHeaders="0" zoomScaleNormal="100" workbookViewId="0"/>
  </sheetViews>
  <sheetFormatPr defaultRowHeight="12.75"/>
  <cols>
    <col min="1" max="1" width="3.7109375" style="21" customWidth="1"/>
    <col min="2" max="2" width="30" style="21" customWidth="1"/>
    <col min="3" max="3" width="12.5703125" style="21" customWidth="1"/>
    <col min="4" max="7" width="13.28515625" style="21" customWidth="1"/>
    <col min="8" max="8" width="13.28515625" style="53" customWidth="1"/>
    <col min="9" max="16384" width="9.140625" style="21"/>
  </cols>
  <sheetData>
    <row r="2" spans="2:8" ht="14.25">
      <c r="B2" s="71" t="s">
        <v>203</v>
      </c>
      <c r="C2" s="71"/>
    </row>
    <row r="3" spans="2:8">
      <c r="B3" s="87"/>
      <c r="C3" s="87"/>
    </row>
    <row r="4" spans="2:8">
      <c r="B4" s="36"/>
      <c r="C4" s="36"/>
      <c r="D4" s="36"/>
      <c r="E4" s="36"/>
      <c r="F4" s="36"/>
      <c r="G4" s="36"/>
    </row>
    <row r="5" spans="2:8">
      <c r="B5" s="108"/>
      <c r="C5" s="192" t="s">
        <v>119</v>
      </c>
      <c r="D5" s="211" t="s">
        <v>2</v>
      </c>
      <c r="E5" s="211"/>
      <c r="F5" s="211"/>
      <c r="G5" s="211"/>
      <c r="H5" s="151"/>
    </row>
    <row r="6" spans="2:8">
      <c r="B6" s="111"/>
      <c r="C6" s="193"/>
      <c r="D6" s="77" t="s">
        <v>3</v>
      </c>
      <c r="E6" s="77" t="s">
        <v>4</v>
      </c>
      <c r="F6" s="77" t="s">
        <v>5</v>
      </c>
      <c r="G6" s="77" t="s">
        <v>6</v>
      </c>
      <c r="H6" s="92"/>
    </row>
    <row r="7" spans="2:8">
      <c r="B7" s="168" t="str">
        <f>"1 Oct 2011 - 31 Dec 2011 ("&amp;C7&amp;")"</f>
        <v>1 Oct 2011 - 31 Dec 2011 (84)</v>
      </c>
      <c r="C7" s="169">
        <v>84</v>
      </c>
      <c r="D7" s="165">
        <v>3</v>
      </c>
      <c r="E7" s="165">
        <v>43</v>
      </c>
      <c r="F7" s="165">
        <v>27</v>
      </c>
      <c r="G7" s="165">
        <v>10</v>
      </c>
      <c r="H7" s="92"/>
    </row>
    <row r="8" spans="2:8">
      <c r="B8" s="168" t="str">
        <f>"1 Jul 2011 - 30 Sep 2011  ("&amp;C8&amp;")"</f>
        <v>1 Jul 2011 - 30 Sep 2011  (41)</v>
      </c>
      <c r="C8" s="169">
        <v>41</v>
      </c>
      <c r="D8" s="165">
        <v>3</v>
      </c>
      <c r="E8" s="165">
        <v>21</v>
      </c>
      <c r="F8" s="165">
        <v>15</v>
      </c>
      <c r="G8" s="165">
        <v>2</v>
      </c>
      <c r="H8" s="92"/>
    </row>
    <row r="9" spans="2:8">
      <c r="B9" s="168" t="str">
        <f>"1 Apr 2011 - 30 Jun 2011 ("&amp;C9&amp;")"</f>
        <v>1 Apr 2011 - 30 Jun 2011 (83)</v>
      </c>
      <c r="C9" s="169">
        <v>83</v>
      </c>
      <c r="D9" s="165">
        <v>4</v>
      </c>
      <c r="E9" s="165">
        <v>35</v>
      </c>
      <c r="F9" s="165">
        <v>38</v>
      </c>
      <c r="G9" s="165">
        <v>6</v>
      </c>
      <c r="H9" s="92"/>
    </row>
    <row r="10" spans="2:8">
      <c r="B10" s="36" t="str">
        <f>"1 Jan 2011 - 31 Mar 2011 ("&amp;C10&amp;")"</f>
        <v>1 Jan 2011 - 31 Mar 2011 (102)</v>
      </c>
      <c r="C10" s="92">
        <f t="shared" ref="C10:C15" si="0">SUM(D10:G10)</f>
        <v>102</v>
      </c>
      <c r="D10" s="22">
        <v>6</v>
      </c>
      <c r="E10" s="22">
        <v>48</v>
      </c>
      <c r="F10" s="22">
        <v>43</v>
      </c>
      <c r="G10" s="22">
        <v>5</v>
      </c>
      <c r="H10" s="92"/>
    </row>
    <row r="11" spans="2:8">
      <c r="B11" s="36" t="str">
        <f>"1 Oct 2010 - 31 Dec 2010 ("&amp;C11&amp;")"</f>
        <v>1 Oct 2010 - 31 Dec 2010 (125)</v>
      </c>
      <c r="C11" s="92">
        <f t="shared" si="0"/>
        <v>125</v>
      </c>
      <c r="D11" s="22">
        <v>12</v>
      </c>
      <c r="E11" s="22">
        <v>62</v>
      </c>
      <c r="F11" s="22">
        <v>49</v>
      </c>
      <c r="G11" s="22">
        <v>2</v>
      </c>
      <c r="H11" s="92"/>
    </row>
    <row r="12" spans="2:8">
      <c r="B12" s="36" t="str">
        <f>"1 Jul 2010 - 30 Sep 2010  ("&amp;C12&amp;")"</f>
        <v>1 Jul 2010 - 30 Sep 2010  (75)</v>
      </c>
      <c r="C12" s="92">
        <f t="shared" si="0"/>
        <v>75</v>
      </c>
      <c r="D12" s="22">
        <v>2</v>
      </c>
      <c r="E12" s="22">
        <v>29</v>
      </c>
      <c r="F12" s="22">
        <v>35</v>
      </c>
      <c r="G12" s="22">
        <v>9</v>
      </c>
      <c r="H12" s="92"/>
    </row>
    <row r="13" spans="2:8">
      <c r="B13" s="36" t="str">
        <f>"1 Apr 2010 - 30 Jun 2010 ("&amp;C13&amp;")"</f>
        <v>1 Apr 2010 - 30 Jun 2010 (105)</v>
      </c>
      <c r="C13" s="92">
        <f t="shared" si="0"/>
        <v>105</v>
      </c>
      <c r="D13" s="22">
        <v>6</v>
      </c>
      <c r="E13" s="22">
        <v>57</v>
      </c>
      <c r="F13" s="22">
        <v>33</v>
      </c>
      <c r="G13" s="22">
        <v>9</v>
      </c>
      <c r="H13" s="92"/>
    </row>
    <row r="14" spans="2:8">
      <c r="B14" s="36" t="str">
        <f>"1 Jan 2010 - 31 Mar 2010 ("&amp;C14&amp;")"</f>
        <v>1 Jan 2010 - 31 Mar 2010 (97)</v>
      </c>
      <c r="C14" s="92">
        <f t="shared" si="0"/>
        <v>97</v>
      </c>
      <c r="D14" s="110">
        <v>4</v>
      </c>
      <c r="E14" s="110">
        <v>44</v>
      </c>
      <c r="F14" s="110">
        <v>42</v>
      </c>
      <c r="G14" s="110">
        <v>7</v>
      </c>
      <c r="H14" s="92"/>
    </row>
    <row r="15" spans="2:8">
      <c r="B15" s="37" t="str">
        <f>"1 Oct 2009 - 31 Dec 2009 ("&amp;C15&amp;")"</f>
        <v>1 Oct 2009 - 31 Dec 2009 (106)</v>
      </c>
      <c r="C15" s="89">
        <f t="shared" si="0"/>
        <v>106</v>
      </c>
      <c r="D15" s="95">
        <v>7</v>
      </c>
      <c r="E15" s="95">
        <v>38</v>
      </c>
      <c r="F15" s="95">
        <v>51</v>
      </c>
      <c r="G15" s="95">
        <v>10</v>
      </c>
      <c r="H15" s="92"/>
    </row>
    <row r="16" spans="2:8">
      <c r="G16" s="142" t="s">
        <v>93</v>
      </c>
      <c r="H16" s="107"/>
    </row>
    <row r="17" spans="1:9">
      <c r="A17" s="84"/>
      <c r="B17" s="70"/>
      <c r="C17" s="70"/>
      <c r="D17" s="78"/>
      <c r="E17" s="78"/>
      <c r="F17" s="78"/>
      <c r="G17" s="78"/>
      <c r="H17" s="97"/>
    </row>
    <row r="18" spans="1:9">
      <c r="A18" s="84"/>
      <c r="B18" s="70"/>
      <c r="C18" s="70"/>
      <c r="D18" s="153"/>
      <c r="E18" s="153"/>
      <c r="F18" s="153"/>
      <c r="G18" s="153"/>
      <c r="H18" s="84"/>
      <c r="I18" s="36"/>
    </row>
    <row r="19" spans="1:9">
      <c r="A19" s="84"/>
      <c r="B19" s="75"/>
      <c r="C19" s="75"/>
      <c r="D19" s="153"/>
      <c r="E19" s="153"/>
      <c r="F19" s="153"/>
      <c r="G19" s="153"/>
      <c r="H19" s="84"/>
    </row>
    <row r="20" spans="1:9">
      <c r="A20" s="84"/>
      <c r="B20" s="75"/>
      <c r="C20" s="75"/>
      <c r="D20" s="153"/>
      <c r="E20" s="153"/>
      <c r="F20" s="153"/>
      <c r="G20" s="153"/>
      <c r="H20" s="84"/>
    </row>
    <row r="21" spans="1:9">
      <c r="A21" s="84"/>
      <c r="B21" s="75"/>
      <c r="C21" s="75"/>
      <c r="D21" s="153"/>
      <c r="E21" s="153"/>
      <c r="F21" s="153"/>
      <c r="G21" s="153"/>
      <c r="H21" s="84"/>
    </row>
    <row r="22" spans="1:9">
      <c r="A22" s="84"/>
      <c r="B22" s="75"/>
      <c r="C22" s="75"/>
      <c r="D22" s="153"/>
      <c r="E22" s="153"/>
      <c r="F22" s="153"/>
      <c r="G22" s="153"/>
      <c r="H22" s="84"/>
    </row>
    <row r="23" spans="1:9">
      <c r="A23" s="84"/>
    </row>
    <row r="36" spans="2:3">
      <c r="B36" s="70" t="s">
        <v>145</v>
      </c>
      <c r="C36" s="70"/>
    </row>
    <row r="37" spans="2:3">
      <c r="B37" s="36" t="s">
        <v>202</v>
      </c>
    </row>
    <row r="39" spans="2:3">
      <c r="B39" s="70"/>
      <c r="C39" s="70"/>
    </row>
  </sheetData>
  <sheetProtection sheet="1"/>
  <mergeCells count="2">
    <mergeCell ref="C5:C6"/>
    <mergeCell ref="D5:G5"/>
  </mergeCells>
  <phoneticPr fontId="1" type="noConversion"/>
  <pageMargins left="0.75" right="0.75" top="1" bottom="1" header="0.5" footer="0.5"/>
  <pageSetup paperSize="9" scale="8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 enableFormatConditionsCalculation="0">
    <tabColor indexed="16"/>
    <pageSetUpPr fitToPage="1"/>
  </sheetPr>
  <dimension ref="B2:N36"/>
  <sheetViews>
    <sheetView showGridLines="0" showRowColHeaders="0" zoomScaleNormal="100" workbookViewId="0"/>
  </sheetViews>
  <sheetFormatPr defaultRowHeight="12.75"/>
  <cols>
    <col min="1" max="1" width="3.7109375" style="21" customWidth="1"/>
    <col min="2" max="2" width="32.5703125" style="21" customWidth="1"/>
    <col min="3" max="3" width="11.85546875" style="21" customWidth="1"/>
    <col min="4" max="7" width="11.5703125" style="21" customWidth="1"/>
    <col min="8" max="8" width="11.5703125" style="53" customWidth="1"/>
    <col min="9" max="9" width="9.140625" style="21"/>
    <col min="10" max="10" width="13" style="21" customWidth="1"/>
    <col min="11" max="16384" width="9.140625" style="21"/>
  </cols>
  <sheetData>
    <row r="2" spans="2:14" ht="14.25">
      <c r="B2" s="71" t="s">
        <v>204</v>
      </c>
      <c r="C2" s="71"/>
    </row>
    <row r="3" spans="2:14">
      <c r="D3" s="36"/>
      <c r="E3" s="36"/>
      <c r="F3" s="36"/>
      <c r="G3" s="36"/>
    </row>
    <row r="4" spans="2:14">
      <c r="D4" s="36"/>
      <c r="E4" s="36"/>
      <c r="F4" s="36"/>
      <c r="G4" s="36"/>
    </row>
    <row r="5" spans="2:14">
      <c r="B5" s="108"/>
      <c r="C5" s="192" t="s">
        <v>119</v>
      </c>
      <c r="D5" s="211" t="s">
        <v>2</v>
      </c>
      <c r="E5" s="211"/>
      <c r="F5" s="211"/>
      <c r="G5" s="211"/>
      <c r="H5" s="151"/>
    </row>
    <row r="6" spans="2:14">
      <c r="B6" s="111"/>
      <c r="C6" s="193"/>
      <c r="D6" s="77" t="s">
        <v>3</v>
      </c>
      <c r="E6" s="77" t="s">
        <v>4</v>
      </c>
      <c r="F6" s="77" t="s">
        <v>5</v>
      </c>
      <c r="G6" s="77" t="s">
        <v>6</v>
      </c>
      <c r="H6" s="92"/>
      <c r="J6" s="90"/>
      <c r="K6" s="91"/>
      <c r="L6" s="91"/>
      <c r="M6" s="91"/>
      <c r="N6" s="91"/>
    </row>
    <row r="7" spans="2:14">
      <c r="B7" s="36" t="str">
        <f>"1 Sep 2011 - 31 Dec 2011 ("&amp;C7&amp;")"</f>
        <v>1 Sep 2011 - 31 Dec 2011 (27)</v>
      </c>
      <c r="C7" s="92">
        <f t="shared" ref="C7:C13" si="0">SUM(D7:G7)</f>
        <v>27</v>
      </c>
      <c r="D7" s="165">
        <v>1</v>
      </c>
      <c r="E7" s="165">
        <v>10</v>
      </c>
      <c r="F7" s="165">
        <v>10</v>
      </c>
      <c r="G7" s="165">
        <v>6</v>
      </c>
      <c r="H7" s="92"/>
      <c r="J7" s="90"/>
      <c r="K7" s="91"/>
      <c r="L7" s="91"/>
      <c r="M7" s="91"/>
      <c r="N7" s="91"/>
    </row>
    <row r="8" spans="2:14">
      <c r="B8" s="36" t="str">
        <f>"1 Sep 2010 - 31 Aug 2011 ("&amp;C8&amp;")"</f>
        <v>1 Sep 2010 - 31 Aug 2011 (84)</v>
      </c>
      <c r="C8" s="92">
        <f t="shared" si="0"/>
        <v>84</v>
      </c>
      <c r="D8" s="22">
        <v>5</v>
      </c>
      <c r="E8" s="22">
        <v>34</v>
      </c>
      <c r="F8" s="22">
        <v>41</v>
      </c>
      <c r="G8" s="22">
        <v>4</v>
      </c>
      <c r="H8" s="92"/>
      <c r="J8" s="93"/>
      <c r="K8" s="94"/>
      <c r="L8" s="94"/>
      <c r="M8" s="94"/>
      <c r="N8" s="94"/>
    </row>
    <row r="9" spans="2:14">
      <c r="B9" s="36" t="str">
        <f>"1 Sep 2009 - 31 Aug 2010  ("&amp;C9&amp;")"</f>
        <v>1 Sep 2009 - 31 Aug 2010  (92)</v>
      </c>
      <c r="C9" s="92">
        <f t="shared" si="0"/>
        <v>92</v>
      </c>
      <c r="D9" s="22">
        <v>9</v>
      </c>
      <c r="E9" s="22">
        <v>43</v>
      </c>
      <c r="F9" s="22">
        <v>35</v>
      </c>
      <c r="G9" s="22">
        <v>5</v>
      </c>
      <c r="H9" s="92"/>
      <c r="J9" s="93"/>
      <c r="K9" s="94"/>
      <c r="L9" s="94"/>
      <c r="M9" s="94"/>
      <c r="N9" s="94"/>
    </row>
    <row r="10" spans="2:14">
      <c r="B10" s="109" t="str">
        <f>"1 Sep 2008 - 31 Aug 2009  ("&amp;C10&amp;")"</f>
        <v>1 Sep 2008 - 31 Aug 2009  (94)</v>
      </c>
      <c r="C10" s="92">
        <f t="shared" si="0"/>
        <v>94</v>
      </c>
      <c r="D10" s="110">
        <v>18</v>
      </c>
      <c r="E10" s="110">
        <v>40</v>
      </c>
      <c r="F10" s="110">
        <v>32</v>
      </c>
      <c r="G10" s="110">
        <v>4</v>
      </c>
      <c r="H10" s="92"/>
      <c r="J10" s="93"/>
      <c r="K10" s="94"/>
      <c r="L10" s="94"/>
      <c r="M10" s="94"/>
      <c r="N10" s="94"/>
    </row>
    <row r="11" spans="2:14">
      <c r="B11" s="109" t="str">
        <f>"1 Sep 2007 - 31 Aug 2008 ("&amp;C11&amp;")"</f>
        <v>1 Sep 2007 - 31 Aug 2008 (133)</v>
      </c>
      <c r="C11" s="92">
        <f t="shared" si="0"/>
        <v>133</v>
      </c>
      <c r="D11" s="110">
        <v>37</v>
      </c>
      <c r="E11" s="110">
        <v>54</v>
      </c>
      <c r="F11" s="110">
        <v>32</v>
      </c>
      <c r="G11" s="110">
        <v>10</v>
      </c>
      <c r="H11" s="92"/>
      <c r="J11" s="96"/>
      <c r="K11" s="96"/>
      <c r="L11" s="96"/>
      <c r="M11" s="96"/>
      <c r="N11" s="96"/>
    </row>
    <row r="12" spans="2:14">
      <c r="B12" s="109" t="str">
        <f>"1 Sep 2006 - 31 Aug 2007 ("&amp;C12&amp;")"</f>
        <v>1 Sep 2006 - 31 Aug 2007 (120)</v>
      </c>
      <c r="C12" s="92">
        <f t="shared" si="0"/>
        <v>120</v>
      </c>
      <c r="D12" s="110">
        <v>20</v>
      </c>
      <c r="E12" s="110">
        <v>49</v>
      </c>
      <c r="F12" s="110">
        <v>42</v>
      </c>
      <c r="G12" s="110">
        <v>9</v>
      </c>
      <c r="H12" s="92"/>
      <c r="J12" s="96"/>
      <c r="K12" s="96"/>
      <c r="L12" s="96"/>
      <c r="M12" s="96"/>
      <c r="N12" s="96"/>
    </row>
    <row r="13" spans="2:14">
      <c r="B13" s="37" t="str">
        <f>"1 Sep 2005 - 31 Aug 2006 ("&amp;C13&amp;")"</f>
        <v>1 Sep 2005 - 31 Aug 2006 (100)</v>
      </c>
      <c r="C13" s="89">
        <f t="shared" si="0"/>
        <v>100</v>
      </c>
      <c r="D13" s="95">
        <v>11</v>
      </c>
      <c r="E13" s="95">
        <v>44</v>
      </c>
      <c r="F13" s="95">
        <v>37</v>
      </c>
      <c r="G13" s="95">
        <v>8</v>
      </c>
      <c r="H13" s="92"/>
      <c r="J13" s="96"/>
      <c r="K13" s="96"/>
      <c r="L13" s="96"/>
      <c r="M13" s="96"/>
      <c r="N13" s="96"/>
    </row>
    <row r="14" spans="2:14">
      <c r="G14" s="115" t="s">
        <v>93</v>
      </c>
      <c r="H14" s="107"/>
    </row>
    <row r="15" spans="2:14">
      <c r="D15" s="153"/>
      <c r="E15" s="153"/>
      <c r="F15" s="153"/>
      <c r="G15" s="153"/>
      <c r="H15" s="84"/>
    </row>
    <row r="16" spans="2:14">
      <c r="B16" s="75"/>
      <c r="C16" s="75"/>
      <c r="D16" s="153"/>
      <c r="E16" s="153"/>
      <c r="F16" s="153"/>
      <c r="G16" s="153"/>
      <c r="H16" s="84"/>
    </row>
    <row r="34" spans="2:3">
      <c r="B34" s="70" t="s">
        <v>145</v>
      </c>
      <c r="C34" s="70"/>
    </row>
    <row r="35" spans="2:3">
      <c r="B35" s="36" t="s">
        <v>202</v>
      </c>
      <c r="C35" s="70"/>
    </row>
    <row r="36" spans="2:3">
      <c r="C36" s="70"/>
    </row>
  </sheetData>
  <sheetProtection sheet="1"/>
  <mergeCells count="2">
    <mergeCell ref="C5:C6"/>
    <mergeCell ref="D5:G5"/>
  </mergeCells>
  <phoneticPr fontId="1" type="noConversion"/>
  <pageMargins left="0.75" right="0.75" top="1" bottom="1" header="0.5" footer="0.5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6"/>
    <pageSetUpPr fitToPage="1"/>
  </sheetPr>
  <dimension ref="B2:N34"/>
  <sheetViews>
    <sheetView showRowColHeaders="0" zoomScaleNormal="100" workbookViewId="0"/>
  </sheetViews>
  <sheetFormatPr defaultRowHeight="12.75"/>
  <cols>
    <col min="1" max="1" width="3.7109375" style="21" customWidth="1"/>
    <col min="2" max="2" width="31.28515625" style="21" customWidth="1"/>
    <col min="3" max="3" width="11.7109375" style="21" customWidth="1"/>
    <col min="4" max="7" width="11.5703125" style="21" customWidth="1"/>
    <col min="8" max="8" width="11.5703125" style="53" customWidth="1"/>
    <col min="9" max="9" width="9.140625" style="21"/>
    <col min="10" max="10" width="13" style="21" customWidth="1"/>
    <col min="11" max="16384" width="9.140625" style="21"/>
  </cols>
  <sheetData>
    <row r="2" spans="2:14" ht="14.25">
      <c r="B2" s="71" t="s">
        <v>205</v>
      </c>
      <c r="C2" s="71"/>
    </row>
    <row r="3" spans="2:14">
      <c r="D3" s="36"/>
      <c r="E3" s="36"/>
      <c r="F3" s="36"/>
      <c r="G3" s="36"/>
    </row>
    <row r="4" spans="2:14">
      <c r="D4" s="36"/>
      <c r="E4" s="36"/>
      <c r="F4" s="36"/>
      <c r="G4" s="36"/>
    </row>
    <row r="5" spans="2:14">
      <c r="B5" s="108"/>
      <c r="C5" s="192" t="s">
        <v>119</v>
      </c>
      <c r="D5" s="211" t="s">
        <v>2</v>
      </c>
      <c r="E5" s="211"/>
      <c r="F5" s="211"/>
      <c r="G5" s="211"/>
      <c r="H5" s="151"/>
    </row>
    <row r="6" spans="2:14">
      <c r="B6" s="111"/>
      <c r="C6" s="193"/>
      <c r="D6" s="77" t="s">
        <v>3</v>
      </c>
      <c r="E6" s="77" t="s">
        <v>4</v>
      </c>
      <c r="F6" s="77" t="s">
        <v>5</v>
      </c>
      <c r="G6" s="77" t="s">
        <v>6</v>
      </c>
      <c r="H6" s="92"/>
      <c r="J6" s="90"/>
      <c r="K6" s="91"/>
      <c r="L6" s="91"/>
      <c r="M6" s="91"/>
      <c r="N6" s="91"/>
    </row>
    <row r="7" spans="2:14">
      <c r="B7" s="36" t="str">
        <f>"1 Sep 2011 - 31 Dec 2011 ("&amp;C7&amp;")"</f>
        <v>1 Sep 2011 - 31 Dec 2011 (43)</v>
      </c>
      <c r="C7" s="92">
        <f>SUM(D7:G7)</f>
        <v>43</v>
      </c>
      <c r="D7" s="165">
        <v>2</v>
      </c>
      <c r="E7" s="165">
        <v>20</v>
      </c>
      <c r="F7" s="165">
        <v>16</v>
      </c>
      <c r="G7" s="165">
        <v>5</v>
      </c>
      <c r="H7" s="92"/>
      <c r="J7" s="90"/>
      <c r="K7" s="91"/>
      <c r="L7" s="91"/>
      <c r="M7" s="91"/>
      <c r="N7" s="91"/>
    </row>
    <row r="8" spans="2:14">
      <c r="B8" s="36" t="str">
        <f>"1 Sep 2010 - 31 Aug 2011 ("&amp;C8&amp;")"</f>
        <v>1 Sep 2010 - 31 Aug 2011 (210)</v>
      </c>
      <c r="C8" s="92">
        <f>SUM(D8:G8)</f>
        <v>210</v>
      </c>
      <c r="D8" s="22">
        <v>20</v>
      </c>
      <c r="E8" s="22">
        <v>95</v>
      </c>
      <c r="F8" s="22">
        <v>81</v>
      </c>
      <c r="G8" s="22">
        <v>14</v>
      </c>
      <c r="H8" s="92"/>
      <c r="J8" s="93"/>
      <c r="K8" s="94"/>
      <c r="L8" s="94"/>
      <c r="M8" s="94"/>
      <c r="N8" s="94"/>
    </row>
    <row r="9" spans="2:14">
      <c r="B9" s="36" t="str">
        <f>"1 Sep 2009 - 31 Aug 2010 ("&amp;C9&amp;")"</f>
        <v>1 Sep 2009 - 31 Aug 2010 (209)</v>
      </c>
      <c r="C9" s="92">
        <f>SUM(D9:G9)</f>
        <v>209</v>
      </c>
      <c r="D9" s="22">
        <v>11</v>
      </c>
      <c r="E9" s="22">
        <v>89</v>
      </c>
      <c r="F9" s="22">
        <v>92</v>
      </c>
      <c r="G9" s="22">
        <v>17</v>
      </c>
      <c r="H9" s="92"/>
      <c r="I9" s="53"/>
      <c r="J9" s="93"/>
      <c r="K9" s="94"/>
      <c r="L9" s="94"/>
      <c r="M9" s="94"/>
      <c r="N9" s="94"/>
    </row>
    <row r="10" spans="2:14">
      <c r="B10" s="109" t="str">
        <f>"1 Sep 2008 - 31 Aug 2009 ("&amp;C10&amp;")"</f>
        <v>1 Sep 2008 - 31 Aug 2009 (242)</v>
      </c>
      <c r="C10" s="92">
        <f>SUM(D10:G10)</f>
        <v>242</v>
      </c>
      <c r="D10" s="110">
        <v>12</v>
      </c>
      <c r="E10" s="110">
        <v>87</v>
      </c>
      <c r="F10" s="110">
        <v>124</v>
      </c>
      <c r="G10" s="110">
        <v>19</v>
      </c>
      <c r="H10" s="92"/>
      <c r="J10" s="93"/>
      <c r="K10" s="94"/>
      <c r="L10" s="94"/>
      <c r="M10" s="94"/>
      <c r="N10" s="94"/>
    </row>
    <row r="11" spans="2:14">
      <c r="B11" s="37" t="str">
        <f>"1 Sep 2007 - 31 Aug 2008 ("&amp;C11&amp;")"</f>
        <v>1 Sep 2007 - 31 Aug 2008 (221)</v>
      </c>
      <c r="C11" s="89">
        <f>SUM(D11:G11)</f>
        <v>221</v>
      </c>
      <c r="D11" s="95">
        <v>13</v>
      </c>
      <c r="E11" s="95">
        <v>119</v>
      </c>
      <c r="F11" s="95">
        <v>75</v>
      </c>
      <c r="G11" s="95">
        <v>14</v>
      </c>
      <c r="H11" s="92"/>
      <c r="J11" s="96"/>
      <c r="K11" s="96"/>
      <c r="L11" s="96"/>
      <c r="M11" s="96"/>
      <c r="N11" s="96"/>
    </row>
    <row r="12" spans="2:14">
      <c r="G12" s="115" t="s">
        <v>93</v>
      </c>
      <c r="H12" s="107"/>
    </row>
    <row r="13" spans="2:14">
      <c r="B13" s="75"/>
      <c r="C13" s="75"/>
      <c r="D13" s="153"/>
      <c r="E13" s="153"/>
      <c r="F13" s="153"/>
      <c r="G13" s="153"/>
      <c r="H13" s="84"/>
    </row>
    <row r="14" spans="2:14">
      <c r="B14" s="75"/>
      <c r="C14" s="75"/>
      <c r="D14" s="153"/>
      <c r="E14" s="153"/>
      <c r="F14" s="153"/>
      <c r="G14" s="153"/>
      <c r="H14" s="84"/>
    </row>
    <row r="15" spans="2:14">
      <c r="B15" s="75"/>
      <c r="C15" s="75"/>
      <c r="D15" s="153"/>
      <c r="E15" s="153"/>
      <c r="F15" s="153"/>
      <c r="G15" s="153"/>
      <c r="H15" s="84"/>
    </row>
    <row r="16" spans="2:14">
      <c r="B16" s="75"/>
      <c r="C16" s="75"/>
      <c r="D16" s="153"/>
      <c r="E16" s="153"/>
      <c r="F16" s="153"/>
      <c r="G16" s="153"/>
      <c r="H16" s="84"/>
    </row>
    <row r="32" spans="2:3">
      <c r="B32" s="70" t="s">
        <v>145</v>
      </c>
      <c r="C32" s="70"/>
    </row>
    <row r="33" spans="2:2">
      <c r="B33" s="36" t="s">
        <v>206</v>
      </c>
    </row>
    <row r="34" spans="2:2">
      <c r="B34" s="154"/>
    </row>
  </sheetData>
  <sheetProtection sheet="1"/>
  <mergeCells count="2">
    <mergeCell ref="C5:C6"/>
    <mergeCell ref="D5:G5"/>
  </mergeCells>
  <phoneticPr fontId="21" type="noConversion"/>
  <pageMargins left="0.75" right="0.75" top="1" bottom="1" header="0.5" footer="0.5"/>
  <pageSetup paperSize="9" scale="82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4" enableFormatConditionsCalculation="0">
    <tabColor indexed="16"/>
    <pageSetUpPr fitToPage="1"/>
  </sheetPr>
  <dimension ref="B2:N33"/>
  <sheetViews>
    <sheetView showRowColHeaders="0" zoomScaleNormal="100" workbookViewId="0"/>
  </sheetViews>
  <sheetFormatPr defaultRowHeight="12.75"/>
  <cols>
    <col min="1" max="1" width="3.7109375" style="21" customWidth="1"/>
    <col min="2" max="2" width="32.5703125" style="21" customWidth="1"/>
    <col min="3" max="3" width="11.7109375" style="21" customWidth="1"/>
    <col min="4" max="7" width="11.5703125" style="21" customWidth="1"/>
    <col min="8" max="8" width="11.5703125" style="53" customWidth="1"/>
    <col min="9" max="9" width="9.140625" style="21"/>
    <col min="10" max="10" width="13" style="21" customWidth="1"/>
    <col min="11" max="16384" width="9.140625" style="21"/>
  </cols>
  <sheetData>
    <row r="2" spans="2:14" ht="14.25">
      <c r="B2" s="71" t="s">
        <v>207</v>
      </c>
      <c r="C2" s="71"/>
    </row>
    <row r="3" spans="2:14">
      <c r="D3" s="36"/>
      <c r="E3" s="36"/>
      <c r="F3" s="36"/>
      <c r="G3" s="36"/>
    </row>
    <row r="4" spans="2:14">
      <c r="D4" s="36"/>
      <c r="E4" s="36"/>
      <c r="F4" s="36"/>
      <c r="G4" s="36"/>
    </row>
    <row r="5" spans="2:14">
      <c r="B5" s="108"/>
      <c r="C5" s="192" t="s">
        <v>119</v>
      </c>
      <c r="D5" s="211" t="s">
        <v>2</v>
      </c>
      <c r="E5" s="211"/>
      <c r="F5" s="211"/>
      <c r="G5" s="211"/>
      <c r="H5" s="151"/>
    </row>
    <row r="6" spans="2:14">
      <c r="B6" s="111"/>
      <c r="C6" s="193"/>
      <c r="D6" s="77" t="s">
        <v>3</v>
      </c>
      <c r="E6" s="77" t="s">
        <v>4</v>
      </c>
      <c r="F6" s="77" t="s">
        <v>5</v>
      </c>
      <c r="G6" s="77" t="s">
        <v>6</v>
      </c>
      <c r="H6" s="92"/>
      <c r="J6" s="90"/>
      <c r="K6" s="91"/>
      <c r="L6" s="91"/>
      <c r="M6" s="91"/>
      <c r="N6" s="91"/>
    </row>
    <row r="7" spans="2:14">
      <c r="B7" s="36" t="str">
        <f>"1 Sep 2011 - 31 Dec 2011 ("&amp;C7&amp;")"</f>
        <v>1 Sep 2011 - 31 Dec 2011 (19)</v>
      </c>
      <c r="C7" s="92">
        <f>SUM(D7:G7)</f>
        <v>19</v>
      </c>
      <c r="D7" s="170">
        <v>1</v>
      </c>
      <c r="E7" s="170">
        <v>14</v>
      </c>
      <c r="F7" s="170">
        <v>3</v>
      </c>
      <c r="G7" s="170">
        <v>1</v>
      </c>
      <c r="H7" s="92"/>
      <c r="J7" s="90"/>
      <c r="K7" s="91"/>
      <c r="L7" s="91"/>
      <c r="M7" s="91"/>
      <c r="N7" s="91"/>
    </row>
    <row r="8" spans="2:14">
      <c r="B8" s="36" t="str">
        <f>"1 Sep 2010 - 31 Aug 2011 ("&amp;C8&amp;")"</f>
        <v>1 Sep 2010 - 31 Aug 2011 (47)</v>
      </c>
      <c r="C8" s="92">
        <f>SUM(D8:G8)</f>
        <v>47</v>
      </c>
      <c r="D8" s="110">
        <v>1</v>
      </c>
      <c r="E8" s="110">
        <v>35</v>
      </c>
      <c r="F8" s="110">
        <v>11</v>
      </c>
      <c r="G8" s="110">
        <v>0</v>
      </c>
      <c r="H8" s="92"/>
      <c r="J8" s="93"/>
      <c r="K8" s="94"/>
      <c r="L8" s="94"/>
      <c r="M8" s="94"/>
      <c r="N8" s="94"/>
    </row>
    <row r="9" spans="2:14">
      <c r="B9" s="36" t="str">
        <f>"1 Sep 2009 - 31 Aug 2010 ("&amp;C9&amp;")"</f>
        <v>1 Sep 2009 - 31 Aug 2010 (43)</v>
      </c>
      <c r="C9" s="92">
        <f>SUM(D9:G9)</f>
        <v>43</v>
      </c>
      <c r="D9" s="110">
        <v>0</v>
      </c>
      <c r="E9" s="110">
        <v>30</v>
      </c>
      <c r="F9" s="110">
        <v>10</v>
      </c>
      <c r="G9" s="110">
        <v>3</v>
      </c>
      <c r="H9" s="92"/>
      <c r="J9" s="93"/>
      <c r="K9" s="94"/>
      <c r="L9" s="94"/>
      <c r="M9" s="94"/>
      <c r="N9" s="94"/>
    </row>
    <row r="10" spans="2:14">
      <c r="B10" s="109" t="str">
        <f>"1 Sep 2008 - 31 Aug 2009 ("&amp;C10&amp;")"</f>
        <v>1 Sep 2008 - 31 Aug 2009 (68)</v>
      </c>
      <c r="C10" s="92">
        <f>SUM(D10:G10)</f>
        <v>68</v>
      </c>
      <c r="D10" s="110">
        <v>4</v>
      </c>
      <c r="E10" s="110">
        <v>30</v>
      </c>
      <c r="F10" s="110">
        <v>32</v>
      </c>
      <c r="G10" s="110">
        <v>2</v>
      </c>
      <c r="H10" s="92"/>
      <c r="J10" s="93"/>
      <c r="K10" s="94"/>
      <c r="L10" s="94"/>
      <c r="M10" s="94"/>
      <c r="N10" s="94"/>
    </row>
    <row r="11" spans="2:14">
      <c r="B11" s="37" t="str">
        <f>"1 Sep 2007 - 31 Aug 2008 ("&amp;C11&amp;")"</f>
        <v>1 Sep 2007 - 31 Aug 2008 (49)</v>
      </c>
      <c r="C11" s="89">
        <f>SUM(D11:G11)</f>
        <v>49</v>
      </c>
      <c r="D11" s="95">
        <v>3</v>
      </c>
      <c r="E11" s="95">
        <v>17</v>
      </c>
      <c r="F11" s="95">
        <v>22</v>
      </c>
      <c r="G11" s="95">
        <v>7</v>
      </c>
      <c r="H11" s="92"/>
      <c r="J11" s="96"/>
      <c r="K11" s="96"/>
      <c r="L11" s="96"/>
      <c r="M11" s="96"/>
      <c r="N11" s="96"/>
    </row>
    <row r="12" spans="2:14">
      <c r="B12" s="70"/>
      <c r="C12" s="70"/>
      <c r="G12" s="115" t="s">
        <v>93</v>
      </c>
      <c r="H12" s="107"/>
    </row>
    <row r="13" spans="2:14">
      <c r="B13" s="75"/>
      <c r="C13" s="75"/>
      <c r="D13" s="153"/>
      <c r="E13" s="153"/>
      <c r="F13" s="153"/>
      <c r="G13" s="153"/>
      <c r="H13" s="84"/>
    </row>
    <row r="14" spans="2:14">
      <c r="B14" s="75"/>
      <c r="C14" s="75"/>
      <c r="D14" s="153"/>
      <c r="E14" s="153"/>
      <c r="F14" s="153"/>
      <c r="G14" s="153"/>
      <c r="H14" s="84"/>
    </row>
    <row r="15" spans="2:14">
      <c r="B15" s="75"/>
      <c r="C15" s="75"/>
      <c r="D15" s="153"/>
      <c r="E15" s="153"/>
      <c r="F15" s="153"/>
      <c r="G15" s="153"/>
      <c r="H15" s="84"/>
    </row>
    <row r="16" spans="2:14">
      <c r="B16" s="75"/>
      <c r="C16" s="75"/>
      <c r="D16" s="153"/>
      <c r="E16" s="153"/>
      <c r="F16" s="153"/>
      <c r="G16" s="153"/>
      <c r="H16" s="84"/>
    </row>
    <row r="32" spans="2:3">
      <c r="B32" s="70" t="s">
        <v>145</v>
      </c>
      <c r="C32" s="70"/>
    </row>
    <row r="33" spans="2:2">
      <c r="B33" s="154"/>
    </row>
  </sheetData>
  <sheetProtection sheet="1"/>
  <mergeCells count="2">
    <mergeCell ref="C5:C6"/>
    <mergeCell ref="D5:G5"/>
  </mergeCells>
  <phoneticPr fontId="21" type="noConversion"/>
  <pageMargins left="0.75" right="0.75" top="1" bottom="1" header="0.5" footer="0.5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24"/>
  </sheetPr>
  <dimension ref="B3:M294"/>
  <sheetViews>
    <sheetView workbookViewId="0">
      <selection activeCell="C4" sqref="C4:H4"/>
    </sheetView>
  </sheetViews>
  <sheetFormatPr defaultRowHeight="12.75"/>
  <cols>
    <col min="1" max="1" width="3.7109375" style="1" customWidth="1"/>
    <col min="2" max="2" width="9.140625" style="1"/>
    <col min="3" max="3" width="31.42578125" style="6" customWidth="1"/>
    <col min="4" max="16384" width="9.140625" style="1"/>
  </cols>
  <sheetData>
    <row r="3" spans="2:3">
      <c r="B3" s="14" t="s">
        <v>179</v>
      </c>
    </row>
    <row r="4" spans="2:3">
      <c r="B4" s="14" t="s">
        <v>180</v>
      </c>
    </row>
    <row r="5" spans="2:3">
      <c r="B5" s="14" t="s">
        <v>181</v>
      </c>
    </row>
    <row r="6" spans="2:3">
      <c r="B6" s="14" t="s">
        <v>182</v>
      </c>
    </row>
    <row r="7" spans="2:3">
      <c r="B7" s="14"/>
    </row>
    <row r="8" spans="2:3">
      <c r="B8" s="14"/>
    </row>
    <row r="9" spans="2:3">
      <c r="B9" s="14" t="s">
        <v>74</v>
      </c>
      <c r="C9" s="14" t="s">
        <v>29</v>
      </c>
    </row>
    <row r="10" spans="2:3">
      <c r="B10" s="14" t="s">
        <v>75</v>
      </c>
      <c r="C10" s="14" t="s">
        <v>28</v>
      </c>
    </row>
    <row r="11" spans="2:3">
      <c r="B11" s="14" t="s">
        <v>76</v>
      </c>
      <c r="C11" s="14" t="s">
        <v>27</v>
      </c>
    </row>
    <row r="12" spans="2:3">
      <c r="B12" s="14" t="s">
        <v>77</v>
      </c>
      <c r="C12" s="14" t="s">
        <v>26</v>
      </c>
    </row>
    <row r="13" spans="2:3">
      <c r="B13" s="14" t="s">
        <v>79</v>
      </c>
      <c r="C13" s="14" t="s">
        <v>25</v>
      </c>
    </row>
    <row r="14" spans="2:3">
      <c r="B14" s="14" t="s">
        <v>78</v>
      </c>
      <c r="C14" s="14" t="s">
        <v>30</v>
      </c>
    </row>
    <row r="15" spans="2:3">
      <c r="B15" s="14" t="s">
        <v>19</v>
      </c>
      <c r="C15" s="14" t="s">
        <v>31</v>
      </c>
    </row>
    <row r="16" spans="2:3">
      <c r="B16" s="14" t="s">
        <v>20</v>
      </c>
      <c r="C16" s="14" t="s">
        <v>32</v>
      </c>
    </row>
    <row r="17" spans="2:3">
      <c r="B17" s="14" t="s">
        <v>21</v>
      </c>
      <c r="C17" s="14" t="s">
        <v>33</v>
      </c>
    </row>
    <row r="18" spans="2:3">
      <c r="B18" s="14" t="s">
        <v>22</v>
      </c>
      <c r="C18" s="14" t="s">
        <v>34</v>
      </c>
    </row>
    <row r="19" spans="2:3">
      <c r="B19" s="14" t="s">
        <v>23</v>
      </c>
      <c r="C19" s="14" t="s">
        <v>35</v>
      </c>
    </row>
    <row r="20" spans="2:3">
      <c r="B20" s="14" t="s">
        <v>24</v>
      </c>
      <c r="C20" s="14" t="s">
        <v>36</v>
      </c>
    </row>
    <row r="21" spans="2:3">
      <c r="B21" s="14"/>
    </row>
    <row r="22" spans="2:3">
      <c r="B22" s="14"/>
    </row>
    <row r="23" spans="2:3">
      <c r="B23" s="14"/>
    </row>
    <row r="24" spans="2:3">
      <c r="B24" s="14"/>
    </row>
    <row r="25" spans="2:3">
      <c r="B25" s="14"/>
    </row>
    <row r="26" spans="2:3">
      <c r="B26" s="14"/>
    </row>
    <row r="27" spans="2:3">
      <c r="B27" s="14"/>
    </row>
    <row r="28" spans="2:3">
      <c r="B28" s="14"/>
    </row>
    <row r="29" spans="2:3">
      <c r="B29" s="14"/>
    </row>
    <row r="30" spans="2:3">
      <c r="B30" s="14"/>
    </row>
    <row r="31" spans="2:3">
      <c r="B31" s="14"/>
    </row>
    <row r="32" spans="2:3">
      <c r="B32" s="14"/>
    </row>
    <row r="33" spans="2:13">
      <c r="B33" s="14"/>
    </row>
    <row r="34" spans="2:13">
      <c r="B34" s="14"/>
    </row>
    <row r="35" spans="2:13">
      <c r="B35" s="14"/>
      <c r="M35" s="2"/>
    </row>
    <row r="36" spans="2:13">
      <c r="B36" s="14"/>
      <c r="M36" s="2"/>
    </row>
    <row r="37" spans="2:13">
      <c r="B37" s="14"/>
    </row>
    <row r="38" spans="2:13">
      <c r="B38" s="14"/>
    </row>
    <row r="39" spans="2:13">
      <c r="B39" s="6"/>
    </row>
    <row r="40" spans="2:13">
      <c r="B40">
        <v>1</v>
      </c>
      <c r="C40" t="str">
        <f t="shared" ref="C40:C103" si="0">CHAR(B40)</f>
        <v>_x0001_</v>
      </c>
    </row>
    <row r="41" spans="2:13">
      <c r="B41">
        <v>2</v>
      </c>
      <c r="C41" t="str">
        <f t="shared" si="0"/>
        <v>_x0002_</v>
      </c>
    </row>
    <row r="42" spans="2:13">
      <c r="B42">
        <v>3</v>
      </c>
      <c r="C42" t="str">
        <f t="shared" si="0"/>
        <v>_x0003_</v>
      </c>
    </row>
    <row r="43" spans="2:13">
      <c r="B43">
        <v>4</v>
      </c>
      <c r="C43" t="str">
        <f t="shared" si="0"/>
        <v>_x0004_</v>
      </c>
    </row>
    <row r="44" spans="2:13">
      <c r="B44">
        <v>5</v>
      </c>
      <c r="C44" t="str">
        <f t="shared" si="0"/>
        <v>_x0005_</v>
      </c>
    </row>
    <row r="45" spans="2:13">
      <c r="B45">
        <v>6</v>
      </c>
      <c r="C45" t="str">
        <f t="shared" si="0"/>
        <v>_x0006_</v>
      </c>
    </row>
    <row r="46" spans="2:13">
      <c r="B46">
        <v>7</v>
      </c>
      <c r="C46" t="str">
        <f t="shared" si="0"/>
        <v>_x0007_</v>
      </c>
    </row>
    <row r="47" spans="2:13">
      <c r="B47">
        <v>8</v>
      </c>
      <c r="C47" t="str">
        <f t="shared" si="0"/>
        <v>_x0008_</v>
      </c>
    </row>
    <row r="48" spans="2:13">
      <c r="B48">
        <v>9</v>
      </c>
      <c r="C48" t="str">
        <f t="shared" si="0"/>
        <v xml:space="preserve">	</v>
      </c>
    </row>
    <row r="49" spans="2:3">
      <c r="B49">
        <v>10</v>
      </c>
      <c r="C49" t="str">
        <f t="shared" si="0"/>
        <v xml:space="preserve">
</v>
      </c>
    </row>
    <row r="50" spans="2:3">
      <c r="B50">
        <v>11</v>
      </c>
      <c r="C50" t="str">
        <f t="shared" si="0"/>
        <v>_x000B_</v>
      </c>
    </row>
    <row r="51" spans="2:3">
      <c r="B51">
        <v>12</v>
      </c>
      <c r="C51" t="str">
        <f t="shared" si="0"/>
        <v>_x000C_</v>
      </c>
    </row>
    <row r="52" spans="2:3">
      <c r="B52">
        <v>13</v>
      </c>
      <c r="C52" t="str">
        <f t="shared" si="0"/>
        <v>_x000D_</v>
      </c>
    </row>
    <row r="53" spans="2:3">
      <c r="B53">
        <v>14</v>
      </c>
      <c r="C53" t="str">
        <f t="shared" si="0"/>
        <v>_x000E_</v>
      </c>
    </row>
    <row r="54" spans="2:3">
      <c r="B54">
        <v>15</v>
      </c>
      <c r="C54" t="str">
        <f t="shared" si="0"/>
        <v>_x000F_</v>
      </c>
    </row>
    <row r="55" spans="2:3">
      <c r="B55">
        <v>16</v>
      </c>
      <c r="C55" t="str">
        <f t="shared" si="0"/>
        <v>_x0010_</v>
      </c>
    </row>
    <row r="56" spans="2:3">
      <c r="B56">
        <v>17</v>
      </c>
      <c r="C56" t="str">
        <f t="shared" si="0"/>
        <v>_x0011_</v>
      </c>
    </row>
    <row r="57" spans="2:3">
      <c r="B57">
        <v>18</v>
      </c>
      <c r="C57" t="str">
        <f t="shared" si="0"/>
        <v>_x0012_</v>
      </c>
    </row>
    <row r="58" spans="2:3">
      <c r="B58">
        <v>19</v>
      </c>
      <c r="C58" t="str">
        <f t="shared" si="0"/>
        <v>_x0013_</v>
      </c>
    </row>
    <row r="59" spans="2:3">
      <c r="B59">
        <v>20</v>
      </c>
      <c r="C59" t="str">
        <f t="shared" si="0"/>
        <v>_x0014_</v>
      </c>
    </row>
    <row r="60" spans="2:3">
      <c r="B60">
        <v>21</v>
      </c>
      <c r="C60" t="str">
        <f t="shared" si="0"/>
        <v>_x0015_</v>
      </c>
    </row>
    <row r="61" spans="2:3">
      <c r="B61">
        <v>22</v>
      </c>
      <c r="C61" t="str">
        <f t="shared" si="0"/>
        <v>_x0016_</v>
      </c>
    </row>
    <row r="62" spans="2:3">
      <c r="B62">
        <v>23</v>
      </c>
      <c r="C62" t="str">
        <f t="shared" si="0"/>
        <v>_x0017_</v>
      </c>
    </row>
    <row r="63" spans="2:3">
      <c r="B63">
        <v>24</v>
      </c>
      <c r="C63" t="str">
        <f t="shared" si="0"/>
        <v>_x0018_</v>
      </c>
    </row>
    <row r="64" spans="2:3">
      <c r="B64">
        <v>25</v>
      </c>
      <c r="C64" t="str">
        <f t="shared" si="0"/>
        <v>_x0019_</v>
      </c>
    </row>
    <row r="65" spans="2:3">
      <c r="B65">
        <v>26</v>
      </c>
      <c r="C65" t="str">
        <f t="shared" si="0"/>
        <v>_x001A_</v>
      </c>
    </row>
    <row r="66" spans="2:3">
      <c r="B66">
        <v>27</v>
      </c>
      <c r="C66" t="str">
        <f t="shared" si="0"/>
        <v>_x001B_</v>
      </c>
    </row>
    <row r="67" spans="2:3">
      <c r="B67">
        <v>28</v>
      </c>
      <c r="C67" t="str">
        <f t="shared" si="0"/>
        <v>_x001C_</v>
      </c>
    </row>
    <row r="68" spans="2:3">
      <c r="B68">
        <v>29</v>
      </c>
      <c r="C68" t="str">
        <f t="shared" si="0"/>
        <v>_x001D_</v>
      </c>
    </row>
    <row r="69" spans="2:3">
      <c r="B69">
        <v>30</v>
      </c>
      <c r="C69" t="str">
        <f t="shared" si="0"/>
        <v>_x001E_</v>
      </c>
    </row>
    <row r="70" spans="2:3">
      <c r="B70">
        <v>31</v>
      </c>
      <c r="C70" t="str">
        <f t="shared" si="0"/>
        <v>_x001F_</v>
      </c>
    </row>
    <row r="71" spans="2:3">
      <c r="B71">
        <v>32</v>
      </c>
      <c r="C71" t="str">
        <f t="shared" si="0"/>
        <v xml:space="preserve"> </v>
      </c>
    </row>
    <row r="72" spans="2:3">
      <c r="B72">
        <v>33</v>
      </c>
      <c r="C72" t="str">
        <f t="shared" si="0"/>
        <v>!</v>
      </c>
    </row>
    <row r="73" spans="2:3">
      <c r="B73">
        <v>34</v>
      </c>
      <c r="C73" t="str">
        <f t="shared" si="0"/>
        <v>"</v>
      </c>
    </row>
    <row r="74" spans="2:3">
      <c r="B74">
        <v>35</v>
      </c>
      <c r="C74" t="str">
        <f t="shared" si="0"/>
        <v>#</v>
      </c>
    </row>
    <row r="75" spans="2:3">
      <c r="B75">
        <v>36</v>
      </c>
      <c r="C75" t="str">
        <f t="shared" si="0"/>
        <v>$</v>
      </c>
    </row>
    <row r="76" spans="2:3">
      <c r="B76">
        <v>37</v>
      </c>
      <c r="C76" t="str">
        <f t="shared" si="0"/>
        <v>%</v>
      </c>
    </row>
    <row r="77" spans="2:3">
      <c r="B77">
        <v>38</v>
      </c>
      <c r="C77" t="str">
        <f t="shared" si="0"/>
        <v>&amp;</v>
      </c>
    </row>
    <row r="78" spans="2:3">
      <c r="B78">
        <v>39</v>
      </c>
      <c r="C78" t="str">
        <f t="shared" si="0"/>
        <v>'</v>
      </c>
    </row>
    <row r="79" spans="2:3">
      <c r="B79">
        <v>40</v>
      </c>
      <c r="C79" t="str">
        <f t="shared" si="0"/>
        <v>(</v>
      </c>
    </row>
    <row r="80" spans="2:3">
      <c r="B80">
        <v>41</v>
      </c>
      <c r="C80" t="str">
        <f t="shared" si="0"/>
        <v>)</v>
      </c>
    </row>
    <row r="81" spans="2:3">
      <c r="B81">
        <v>42</v>
      </c>
      <c r="C81" t="str">
        <f t="shared" si="0"/>
        <v>*</v>
      </c>
    </row>
    <row r="82" spans="2:3">
      <c r="B82">
        <v>43</v>
      </c>
      <c r="C82" t="str">
        <f t="shared" si="0"/>
        <v>+</v>
      </c>
    </row>
    <row r="83" spans="2:3">
      <c r="B83">
        <v>44</v>
      </c>
      <c r="C83" t="str">
        <f t="shared" si="0"/>
        <v>,</v>
      </c>
    </row>
    <row r="84" spans="2:3">
      <c r="B84">
        <v>45</v>
      </c>
      <c r="C84" t="str">
        <f t="shared" si="0"/>
        <v>-</v>
      </c>
    </row>
    <row r="85" spans="2:3">
      <c r="B85">
        <v>46</v>
      </c>
      <c r="C85" t="str">
        <f t="shared" si="0"/>
        <v>.</v>
      </c>
    </row>
    <row r="86" spans="2:3">
      <c r="B86">
        <v>47</v>
      </c>
      <c r="C86" t="str">
        <f t="shared" si="0"/>
        <v>/</v>
      </c>
    </row>
    <row r="87" spans="2:3">
      <c r="B87">
        <v>48</v>
      </c>
      <c r="C87" t="str">
        <f t="shared" si="0"/>
        <v>0</v>
      </c>
    </row>
    <row r="88" spans="2:3">
      <c r="B88">
        <v>49</v>
      </c>
      <c r="C88" t="str">
        <f t="shared" si="0"/>
        <v>1</v>
      </c>
    </row>
    <row r="89" spans="2:3">
      <c r="B89">
        <v>50</v>
      </c>
      <c r="C89" t="str">
        <f t="shared" si="0"/>
        <v>2</v>
      </c>
    </row>
    <row r="90" spans="2:3">
      <c r="B90">
        <v>51</v>
      </c>
      <c r="C90" t="str">
        <f t="shared" si="0"/>
        <v>3</v>
      </c>
    </row>
    <row r="91" spans="2:3">
      <c r="B91">
        <v>52</v>
      </c>
      <c r="C91" t="str">
        <f t="shared" si="0"/>
        <v>4</v>
      </c>
    </row>
    <row r="92" spans="2:3">
      <c r="B92">
        <v>53</v>
      </c>
      <c r="C92" t="str">
        <f t="shared" si="0"/>
        <v>5</v>
      </c>
    </row>
    <row r="93" spans="2:3">
      <c r="B93">
        <v>54</v>
      </c>
      <c r="C93" t="str">
        <f t="shared" si="0"/>
        <v>6</v>
      </c>
    </row>
    <row r="94" spans="2:3">
      <c r="B94">
        <v>55</v>
      </c>
      <c r="C94" t="str">
        <f t="shared" si="0"/>
        <v>7</v>
      </c>
    </row>
    <row r="95" spans="2:3">
      <c r="B95">
        <v>56</v>
      </c>
      <c r="C95" t="str">
        <f t="shared" si="0"/>
        <v>8</v>
      </c>
    </row>
    <row r="96" spans="2:3">
      <c r="B96">
        <v>57</v>
      </c>
      <c r="C96" t="str">
        <f t="shared" si="0"/>
        <v>9</v>
      </c>
    </row>
    <row r="97" spans="2:3">
      <c r="B97">
        <v>58</v>
      </c>
      <c r="C97" t="str">
        <f t="shared" si="0"/>
        <v>:</v>
      </c>
    </row>
    <row r="98" spans="2:3">
      <c r="B98">
        <v>59</v>
      </c>
      <c r="C98" t="str">
        <f t="shared" si="0"/>
        <v>;</v>
      </c>
    </row>
    <row r="99" spans="2:3">
      <c r="B99">
        <v>60</v>
      </c>
      <c r="C99" t="str">
        <f t="shared" si="0"/>
        <v>&lt;</v>
      </c>
    </row>
    <row r="100" spans="2:3">
      <c r="B100">
        <v>61</v>
      </c>
      <c r="C100" t="str">
        <f t="shared" si="0"/>
        <v>=</v>
      </c>
    </row>
    <row r="101" spans="2:3">
      <c r="B101">
        <v>62</v>
      </c>
      <c r="C101" t="str">
        <f t="shared" si="0"/>
        <v>&gt;</v>
      </c>
    </row>
    <row r="102" spans="2:3">
      <c r="B102">
        <v>63</v>
      </c>
      <c r="C102" t="str">
        <f t="shared" si="0"/>
        <v>?</v>
      </c>
    </row>
    <row r="103" spans="2:3">
      <c r="B103">
        <v>64</v>
      </c>
      <c r="C103" t="str">
        <f t="shared" si="0"/>
        <v>@</v>
      </c>
    </row>
    <row r="104" spans="2:3">
      <c r="B104">
        <v>65</v>
      </c>
      <c r="C104" t="str">
        <f t="shared" ref="C104:C167" si="1">CHAR(B104)</f>
        <v>A</v>
      </c>
    </row>
    <row r="105" spans="2:3">
      <c r="B105">
        <v>66</v>
      </c>
      <c r="C105" t="str">
        <f t="shared" si="1"/>
        <v>B</v>
      </c>
    </row>
    <row r="106" spans="2:3">
      <c r="B106">
        <v>67</v>
      </c>
      <c r="C106" t="str">
        <f t="shared" si="1"/>
        <v>C</v>
      </c>
    </row>
    <row r="107" spans="2:3">
      <c r="B107">
        <v>68</v>
      </c>
      <c r="C107" t="str">
        <f t="shared" si="1"/>
        <v>D</v>
      </c>
    </row>
    <row r="108" spans="2:3">
      <c r="B108">
        <v>69</v>
      </c>
      <c r="C108" t="str">
        <f t="shared" si="1"/>
        <v>E</v>
      </c>
    </row>
    <row r="109" spans="2:3">
      <c r="B109">
        <v>70</v>
      </c>
      <c r="C109" t="str">
        <f t="shared" si="1"/>
        <v>F</v>
      </c>
    </row>
    <row r="110" spans="2:3">
      <c r="B110">
        <v>71</v>
      </c>
      <c r="C110" t="str">
        <f t="shared" si="1"/>
        <v>G</v>
      </c>
    </row>
    <row r="111" spans="2:3">
      <c r="B111">
        <v>72</v>
      </c>
      <c r="C111" t="str">
        <f t="shared" si="1"/>
        <v>H</v>
      </c>
    </row>
    <row r="112" spans="2:3">
      <c r="B112">
        <v>73</v>
      </c>
      <c r="C112" t="str">
        <f t="shared" si="1"/>
        <v>I</v>
      </c>
    </row>
    <row r="113" spans="2:3">
      <c r="B113">
        <v>74</v>
      </c>
      <c r="C113" t="str">
        <f t="shared" si="1"/>
        <v>J</v>
      </c>
    </row>
    <row r="114" spans="2:3">
      <c r="B114">
        <v>75</v>
      </c>
      <c r="C114" t="str">
        <f t="shared" si="1"/>
        <v>K</v>
      </c>
    </row>
    <row r="115" spans="2:3">
      <c r="B115">
        <v>76</v>
      </c>
      <c r="C115" t="str">
        <f t="shared" si="1"/>
        <v>L</v>
      </c>
    </row>
    <row r="116" spans="2:3">
      <c r="B116">
        <v>77</v>
      </c>
      <c r="C116" t="str">
        <f t="shared" si="1"/>
        <v>M</v>
      </c>
    </row>
    <row r="117" spans="2:3">
      <c r="B117">
        <v>78</v>
      </c>
      <c r="C117" t="str">
        <f t="shared" si="1"/>
        <v>N</v>
      </c>
    </row>
    <row r="118" spans="2:3">
      <c r="B118">
        <v>79</v>
      </c>
      <c r="C118" t="str">
        <f t="shared" si="1"/>
        <v>O</v>
      </c>
    </row>
    <row r="119" spans="2:3">
      <c r="B119">
        <v>80</v>
      </c>
      <c r="C119" t="str">
        <f t="shared" si="1"/>
        <v>P</v>
      </c>
    </row>
    <row r="120" spans="2:3">
      <c r="B120">
        <v>81</v>
      </c>
      <c r="C120" t="str">
        <f t="shared" si="1"/>
        <v>Q</v>
      </c>
    </row>
    <row r="121" spans="2:3">
      <c r="B121">
        <v>82</v>
      </c>
      <c r="C121" t="str">
        <f t="shared" si="1"/>
        <v>R</v>
      </c>
    </row>
    <row r="122" spans="2:3">
      <c r="B122">
        <v>83</v>
      </c>
      <c r="C122" t="str">
        <f t="shared" si="1"/>
        <v>S</v>
      </c>
    </row>
    <row r="123" spans="2:3">
      <c r="B123">
        <v>84</v>
      </c>
      <c r="C123" t="str">
        <f t="shared" si="1"/>
        <v>T</v>
      </c>
    </row>
    <row r="124" spans="2:3">
      <c r="B124">
        <v>85</v>
      </c>
      <c r="C124" t="str">
        <f t="shared" si="1"/>
        <v>U</v>
      </c>
    </row>
    <row r="125" spans="2:3">
      <c r="B125">
        <v>86</v>
      </c>
      <c r="C125" t="str">
        <f t="shared" si="1"/>
        <v>V</v>
      </c>
    </row>
    <row r="126" spans="2:3">
      <c r="B126">
        <v>87</v>
      </c>
      <c r="C126" t="str">
        <f t="shared" si="1"/>
        <v>W</v>
      </c>
    </row>
    <row r="127" spans="2:3">
      <c r="B127">
        <v>88</v>
      </c>
      <c r="C127" t="str">
        <f t="shared" si="1"/>
        <v>X</v>
      </c>
    </row>
    <row r="128" spans="2:3">
      <c r="B128">
        <v>89</v>
      </c>
      <c r="C128" t="str">
        <f t="shared" si="1"/>
        <v>Y</v>
      </c>
    </row>
    <row r="129" spans="2:3">
      <c r="B129">
        <v>90</v>
      </c>
      <c r="C129" t="str">
        <f t="shared" si="1"/>
        <v>Z</v>
      </c>
    </row>
    <row r="130" spans="2:3">
      <c r="B130">
        <v>91</v>
      </c>
      <c r="C130" t="str">
        <f t="shared" si="1"/>
        <v>[</v>
      </c>
    </row>
    <row r="131" spans="2:3">
      <c r="B131">
        <v>92</v>
      </c>
      <c r="C131" t="str">
        <f t="shared" si="1"/>
        <v>\</v>
      </c>
    </row>
    <row r="132" spans="2:3">
      <c r="B132">
        <v>93</v>
      </c>
      <c r="C132" t="str">
        <f t="shared" si="1"/>
        <v>]</v>
      </c>
    </row>
    <row r="133" spans="2:3">
      <c r="B133">
        <v>94</v>
      </c>
      <c r="C133" t="str">
        <f t="shared" si="1"/>
        <v>^</v>
      </c>
    </row>
    <row r="134" spans="2:3">
      <c r="B134">
        <v>95</v>
      </c>
      <c r="C134" t="str">
        <f t="shared" si="1"/>
        <v>_</v>
      </c>
    </row>
    <row r="135" spans="2:3">
      <c r="B135">
        <v>96</v>
      </c>
      <c r="C135" t="str">
        <f t="shared" si="1"/>
        <v>`</v>
      </c>
    </row>
    <row r="136" spans="2:3">
      <c r="B136">
        <v>97</v>
      </c>
      <c r="C136" t="str">
        <f t="shared" si="1"/>
        <v>a</v>
      </c>
    </row>
    <row r="137" spans="2:3">
      <c r="B137">
        <v>98</v>
      </c>
      <c r="C137" t="str">
        <f t="shared" si="1"/>
        <v>b</v>
      </c>
    </row>
    <row r="138" spans="2:3">
      <c r="B138">
        <v>99</v>
      </c>
      <c r="C138" t="str">
        <f t="shared" si="1"/>
        <v>c</v>
      </c>
    </row>
    <row r="139" spans="2:3">
      <c r="B139">
        <v>100</v>
      </c>
      <c r="C139" t="str">
        <f t="shared" si="1"/>
        <v>d</v>
      </c>
    </row>
    <row r="140" spans="2:3">
      <c r="B140">
        <v>101</v>
      </c>
      <c r="C140" t="str">
        <f t="shared" si="1"/>
        <v>e</v>
      </c>
    </row>
    <row r="141" spans="2:3">
      <c r="B141">
        <v>102</v>
      </c>
      <c r="C141" t="str">
        <f t="shared" si="1"/>
        <v>f</v>
      </c>
    </row>
    <row r="142" spans="2:3">
      <c r="B142">
        <v>103</v>
      </c>
      <c r="C142" t="str">
        <f t="shared" si="1"/>
        <v>g</v>
      </c>
    </row>
    <row r="143" spans="2:3">
      <c r="B143">
        <v>104</v>
      </c>
      <c r="C143" t="str">
        <f t="shared" si="1"/>
        <v>h</v>
      </c>
    </row>
    <row r="144" spans="2:3">
      <c r="B144">
        <v>105</v>
      </c>
      <c r="C144" t="str">
        <f t="shared" si="1"/>
        <v>i</v>
      </c>
    </row>
    <row r="145" spans="2:3">
      <c r="B145">
        <v>106</v>
      </c>
      <c r="C145" t="str">
        <f t="shared" si="1"/>
        <v>j</v>
      </c>
    </row>
    <row r="146" spans="2:3">
      <c r="B146">
        <v>107</v>
      </c>
      <c r="C146" t="str">
        <f t="shared" si="1"/>
        <v>k</v>
      </c>
    </row>
    <row r="147" spans="2:3">
      <c r="B147">
        <v>108</v>
      </c>
      <c r="C147" t="str">
        <f t="shared" si="1"/>
        <v>l</v>
      </c>
    </row>
    <row r="148" spans="2:3">
      <c r="B148">
        <v>109</v>
      </c>
      <c r="C148" t="str">
        <f t="shared" si="1"/>
        <v>m</v>
      </c>
    </row>
    <row r="149" spans="2:3">
      <c r="B149">
        <v>110</v>
      </c>
      <c r="C149" t="str">
        <f t="shared" si="1"/>
        <v>n</v>
      </c>
    </row>
    <row r="150" spans="2:3">
      <c r="B150">
        <v>111</v>
      </c>
      <c r="C150" t="str">
        <f t="shared" si="1"/>
        <v>o</v>
      </c>
    </row>
    <row r="151" spans="2:3">
      <c r="B151">
        <v>112</v>
      </c>
      <c r="C151" t="str">
        <f t="shared" si="1"/>
        <v>p</v>
      </c>
    </row>
    <row r="152" spans="2:3">
      <c r="B152">
        <v>113</v>
      </c>
      <c r="C152" t="str">
        <f t="shared" si="1"/>
        <v>q</v>
      </c>
    </row>
    <row r="153" spans="2:3">
      <c r="B153">
        <v>114</v>
      </c>
      <c r="C153" t="str">
        <f t="shared" si="1"/>
        <v>r</v>
      </c>
    </row>
    <row r="154" spans="2:3">
      <c r="B154">
        <v>115</v>
      </c>
      <c r="C154" t="str">
        <f t="shared" si="1"/>
        <v>s</v>
      </c>
    </row>
    <row r="155" spans="2:3">
      <c r="B155">
        <v>116</v>
      </c>
      <c r="C155" t="str">
        <f t="shared" si="1"/>
        <v>t</v>
      </c>
    </row>
    <row r="156" spans="2:3">
      <c r="B156">
        <v>117</v>
      </c>
      <c r="C156" t="str">
        <f t="shared" si="1"/>
        <v>u</v>
      </c>
    </row>
    <row r="157" spans="2:3">
      <c r="B157">
        <v>118</v>
      </c>
      <c r="C157" t="str">
        <f t="shared" si="1"/>
        <v>v</v>
      </c>
    </row>
    <row r="158" spans="2:3">
      <c r="B158">
        <v>119</v>
      </c>
      <c r="C158" t="str">
        <f t="shared" si="1"/>
        <v>w</v>
      </c>
    </row>
    <row r="159" spans="2:3">
      <c r="B159">
        <v>120</v>
      </c>
      <c r="C159" t="str">
        <f t="shared" si="1"/>
        <v>x</v>
      </c>
    </row>
    <row r="160" spans="2:3">
      <c r="B160">
        <v>121</v>
      </c>
      <c r="C160" t="str">
        <f t="shared" si="1"/>
        <v>y</v>
      </c>
    </row>
    <row r="161" spans="2:3">
      <c r="B161">
        <v>122</v>
      </c>
      <c r="C161" t="str">
        <f t="shared" si="1"/>
        <v>z</v>
      </c>
    </row>
    <row r="162" spans="2:3">
      <c r="B162">
        <v>123</v>
      </c>
      <c r="C162" t="str">
        <f t="shared" si="1"/>
        <v>{</v>
      </c>
    </row>
    <row r="163" spans="2:3">
      <c r="B163">
        <v>124</v>
      </c>
      <c r="C163" t="str">
        <f t="shared" si="1"/>
        <v>|</v>
      </c>
    </row>
    <row r="164" spans="2:3">
      <c r="B164">
        <v>125</v>
      </c>
      <c r="C164" t="str">
        <f t="shared" si="1"/>
        <v>}</v>
      </c>
    </row>
    <row r="165" spans="2:3">
      <c r="B165">
        <v>126</v>
      </c>
      <c r="C165" t="str">
        <f t="shared" si="1"/>
        <v>~</v>
      </c>
    </row>
    <row r="166" spans="2:3">
      <c r="B166">
        <v>127</v>
      </c>
      <c r="C166" t="str">
        <f t="shared" si="1"/>
        <v></v>
      </c>
    </row>
    <row r="167" spans="2:3">
      <c r="B167">
        <v>128</v>
      </c>
      <c r="C167" t="str">
        <f t="shared" si="1"/>
        <v>€</v>
      </c>
    </row>
    <row r="168" spans="2:3">
      <c r="B168">
        <v>129</v>
      </c>
      <c r="C168" t="str">
        <f t="shared" ref="C168:C231" si="2">CHAR(B168)</f>
        <v></v>
      </c>
    </row>
    <row r="169" spans="2:3">
      <c r="B169">
        <v>130</v>
      </c>
      <c r="C169" t="str">
        <f t="shared" si="2"/>
        <v>‚</v>
      </c>
    </row>
    <row r="170" spans="2:3">
      <c r="B170">
        <v>131</v>
      </c>
      <c r="C170" t="str">
        <f t="shared" si="2"/>
        <v>ƒ</v>
      </c>
    </row>
    <row r="171" spans="2:3">
      <c r="B171">
        <v>132</v>
      </c>
      <c r="C171" t="str">
        <f t="shared" si="2"/>
        <v>„</v>
      </c>
    </row>
    <row r="172" spans="2:3">
      <c r="B172">
        <v>133</v>
      </c>
      <c r="C172" t="str">
        <f t="shared" si="2"/>
        <v>…</v>
      </c>
    </row>
    <row r="173" spans="2:3">
      <c r="B173">
        <v>134</v>
      </c>
      <c r="C173" t="str">
        <f t="shared" si="2"/>
        <v>†</v>
      </c>
    </row>
    <row r="174" spans="2:3">
      <c r="B174">
        <v>135</v>
      </c>
      <c r="C174" t="str">
        <f t="shared" si="2"/>
        <v>‡</v>
      </c>
    </row>
    <row r="175" spans="2:3">
      <c r="B175">
        <v>136</v>
      </c>
      <c r="C175" t="str">
        <f t="shared" si="2"/>
        <v>ˆ</v>
      </c>
    </row>
    <row r="176" spans="2:3">
      <c r="B176">
        <v>137</v>
      </c>
      <c r="C176" t="str">
        <f t="shared" si="2"/>
        <v>‰</v>
      </c>
    </row>
    <row r="177" spans="2:3">
      <c r="B177">
        <v>138</v>
      </c>
      <c r="C177" t="str">
        <f t="shared" si="2"/>
        <v>Š</v>
      </c>
    </row>
    <row r="178" spans="2:3">
      <c r="B178">
        <v>139</v>
      </c>
      <c r="C178" t="str">
        <f t="shared" si="2"/>
        <v>‹</v>
      </c>
    </row>
    <row r="179" spans="2:3">
      <c r="B179">
        <v>140</v>
      </c>
      <c r="C179" t="str">
        <f t="shared" si="2"/>
        <v>Œ</v>
      </c>
    </row>
    <row r="180" spans="2:3">
      <c r="B180">
        <v>141</v>
      </c>
      <c r="C180" t="str">
        <f t="shared" si="2"/>
        <v></v>
      </c>
    </row>
    <row r="181" spans="2:3">
      <c r="B181">
        <v>142</v>
      </c>
      <c r="C181" t="str">
        <f t="shared" si="2"/>
        <v>Ž</v>
      </c>
    </row>
    <row r="182" spans="2:3">
      <c r="B182">
        <v>143</v>
      </c>
      <c r="C182" t="str">
        <f t="shared" si="2"/>
        <v></v>
      </c>
    </row>
    <row r="183" spans="2:3">
      <c r="B183">
        <v>144</v>
      </c>
      <c r="C183" t="str">
        <f t="shared" si="2"/>
        <v></v>
      </c>
    </row>
    <row r="184" spans="2:3">
      <c r="B184">
        <v>145</v>
      </c>
      <c r="C184" t="str">
        <f t="shared" si="2"/>
        <v>‘</v>
      </c>
    </row>
    <row r="185" spans="2:3">
      <c r="B185">
        <v>146</v>
      </c>
      <c r="C185" t="str">
        <f t="shared" si="2"/>
        <v>’</v>
      </c>
    </row>
    <row r="186" spans="2:3">
      <c r="B186">
        <v>147</v>
      </c>
      <c r="C186" t="str">
        <f t="shared" si="2"/>
        <v>“</v>
      </c>
    </row>
    <row r="187" spans="2:3">
      <c r="B187">
        <v>148</v>
      </c>
      <c r="C187" t="str">
        <f t="shared" si="2"/>
        <v>”</v>
      </c>
    </row>
    <row r="188" spans="2:3">
      <c r="B188">
        <v>149</v>
      </c>
      <c r="C188" t="str">
        <f t="shared" si="2"/>
        <v>•</v>
      </c>
    </row>
    <row r="189" spans="2:3">
      <c r="B189">
        <v>150</v>
      </c>
      <c r="C189" t="str">
        <f t="shared" si="2"/>
        <v>–</v>
      </c>
    </row>
    <row r="190" spans="2:3">
      <c r="B190">
        <v>151</v>
      </c>
      <c r="C190" t="str">
        <f t="shared" si="2"/>
        <v>—</v>
      </c>
    </row>
    <row r="191" spans="2:3">
      <c r="B191">
        <v>152</v>
      </c>
      <c r="C191" t="str">
        <f t="shared" si="2"/>
        <v>˜</v>
      </c>
    </row>
    <row r="192" spans="2:3">
      <c r="B192">
        <v>153</v>
      </c>
      <c r="C192" t="str">
        <f t="shared" si="2"/>
        <v>™</v>
      </c>
    </row>
    <row r="193" spans="2:3">
      <c r="B193">
        <v>154</v>
      </c>
      <c r="C193" t="str">
        <f t="shared" si="2"/>
        <v>š</v>
      </c>
    </row>
    <row r="194" spans="2:3">
      <c r="B194">
        <v>155</v>
      </c>
      <c r="C194" t="str">
        <f t="shared" si="2"/>
        <v>›</v>
      </c>
    </row>
    <row r="195" spans="2:3">
      <c r="B195">
        <v>156</v>
      </c>
      <c r="C195" t="str">
        <f t="shared" si="2"/>
        <v>œ</v>
      </c>
    </row>
    <row r="196" spans="2:3">
      <c r="B196">
        <v>157</v>
      </c>
      <c r="C196" t="str">
        <f t="shared" si="2"/>
        <v></v>
      </c>
    </row>
    <row r="197" spans="2:3">
      <c r="B197">
        <v>158</v>
      </c>
      <c r="C197" t="str">
        <f t="shared" si="2"/>
        <v>ž</v>
      </c>
    </row>
    <row r="198" spans="2:3">
      <c r="B198">
        <v>159</v>
      </c>
      <c r="C198" t="str">
        <f t="shared" si="2"/>
        <v>Ÿ</v>
      </c>
    </row>
    <row r="199" spans="2:3">
      <c r="B199">
        <v>160</v>
      </c>
      <c r="C199" t="str">
        <f t="shared" si="2"/>
        <v> </v>
      </c>
    </row>
    <row r="200" spans="2:3">
      <c r="B200">
        <v>161</v>
      </c>
      <c r="C200" t="str">
        <f t="shared" si="2"/>
        <v>¡</v>
      </c>
    </row>
    <row r="201" spans="2:3">
      <c r="B201">
        <v>162</v>
      </c>
      <c r="C201" t="str">
        <f t="shared" si="2"/>
        <v>¢</v>
      </c>
    </row>
    <row r="202" spans="2:3">
      <c r="B202">
        <v>163</v>
      </c>
      <c r="C202" t="str">
        <f t="shared" si="2"/>
        <v>£</v>
      </c>
    </row>
    <row r="203" spans="2:3">
      <c r="B203">
        <v>164</v>
      </c>
      <c r="C203" t="str">
        <f t="shared" si="2"/>
        <v>¤</v>
      </c>
    </row>
    <row r="204" spans="2:3">
      <c r="B204">
        <v>165</v>
      </c>
      <c r="C204" t="str">
        <f t="shared" si="2"/>
        <v>¥</v>
      </c>
    </row>
    <row r="205" spans="2:3">
      <c r="B205">
        <v>166</v>
      </c>
      <c r="C205" t="str">
        <f t="shared" si="2"/>
        <v>¦</v>
      </c>
    </row>
    <row r="206" spans="2:3">
      <c r="B206">
        <v>167</v>
      </c>
      <c r="C206" t="str">
        <f t="shared" si="2"/>
        <v>§</v>
      </c>
    </row>
    <row r="207" spans="2:3">
      <c r="B207">
        <v>168</v>
      </c>
      <c r="C207" t="str">
        <f t="shared" si="2"/>
        <v>¨</v>
      </c>
    </row>
    <row r="208" spans="2:3">
      <c r="B208">
        <v>169</v>
      </c>
      <c r="C208" t="str">
        <f t="shared" si="2"/>
        <v>©</v>
      </c>
    </row>
    <row r="209" spans="2:3">
      <c r="B209">
        <v>170</v>
      </c>
      <c r="C209" t="str">
        <f t="shared" si="2"/>
        <v>ª</v>
      </c>
    </row>
    <row r="210" spans="2:3">
      <c r="B210">
        <v>171</v>
      </c>
      <c r="C210" t="str">
        <f t="shared" si="2"/>
        <v>«</v>
      </c>
    </row>
    <row r="211" spans="2:3">
      <c r="B211">
        <v>172</v>
      </c>
      <c r="C211" t="str">
        <f t="shared" si="2"/>
        <v>¬</v>
      </c>
    </row>
    <row r="212" spans="2:3">
      <c r="B212">
        <v>173</v>
      </c>
      <c r="C212" t="str">
        <f t="shared" si="2"/>
        <v>­</v>
      </c>
    </row>
    <row r="213" spans="2:3">
      <c r="B213">
        <v>174</v>
      </c>
      <c r="C213" t="str">
        <f t="shared" si="2"/>
        <v>®</v>
      </c>
    </row>
    <row r="214" spans="2:3">
      <c r="B214">
        <v>175</v>
      </c>
      <c r="C214" t="str">
        <f t="shared" si="2"/>
        <v>¯</v>
      </c>
    </row>
    <row r="215" spans="2:3">
      <c r="B215">
        <v>176</v>
      </c>
      <c r="C215" t="str">
        <f t="shared" si="2"/>
        <v>°</v>
      </c>
    </row>
    <row r="216" spans="2:3">
      <c r="B216">
        <v>177</v>
      </c>
      <c r="C216" t="str">
        <f t="shared" si="2"/>
        <v>±</v>
      </c>
    </row>
    <row r="217" spans="2:3">
      <c r="B217">
        <v>178</v>
      </c>
      <c r="C217" t="str">
        <f t="shared" si="2"/>
        <v>²</v>
      </c>
    </row>
    <row r="218" spans="2:3">
      <c r="B218">
        <v>179</v>
      </c>
      <c r="C218" t="str">
        <f t="shared" si="2"/>
        <v>³</v>
      </c>
    </row>
    <row r="219" spans="2:3">
      <c r="B219">
        <v>180</v>
      </c>
      <c r="C219" t="str">
        <f t="shared" si="2"/>
        <v>´</v>
      </c>
    </row>
    <row r="220" spans="2:3">
      <c r="B220">
        <v>181</v>
      </c>
      <c r="C220" t="str">
        <f t="shared" si="2"/>
        <v>µ</v>
      </c>
    </row>
    <row r="221" spans="2:3">
      <c r="B221">
        <v>182</v>
      </c>
      <c r="C221" t="str">
        <f t="shared" si="2"/>
        <v>¶</v>
      </c>
    </row>
    <row r="222" spans="2:3">
      <c r="B222">
        <v>183</v>
      </c>
      <c r="C222" t="str">
        <f t="shared" si="2"/>
        <v>·</v>
      </c>
    </row>
    <row r="223" spans="2:3">
      <c r="B223">
        <v>184</v>
      </c>
      <c r="C223" t="str">
        <f t="shared" si="2"/>
        <v>¸</v>
      </c>
    </row>
    <row r="224" spans="2:3">
      <c r="B224">
        <v>185</v>
      </c>
      <c r="C224" t="str">
        <f t="shared" si="2"/>
        <v>¹</v>
      </c>
    </row>
    <row r="225" spans="2:3">
      <c r="B225">
        <v>186</v>
      </c>
      <c r="C225" t="str">
        <f t="shared" si="2"/>
        <v>º</v>
      </c>
    </row>
    <row r="226" spans="2:3">
      <c r="B226">
        <v>187</v>
      </c>
      <c r="C226" t="str">
        <f t="shared" si="2"/>
        <v>»</v>
      </c>
    </row>
    <row r="227" spans="2:3">
      <c r="B227">
        <v>188</v>
      </c>
      <c r="C227" t="str">
        <f t="shared" si="2"/>
        <v>¼</v>
      </c>
    </row>
    <row r="228" spans="2:3">
      <c r="B228">
        <v>189</v>
      </c>
      <c r="C228" t="str">
        <f t="shared" si="2"/>
        <v>½</v>
      </c>
    </row>
    <row r="229" spans="2:3">
      <c r="B229">
        <v>190</v>
      </c>
      <c r="C229" t="str">
        <f t="shared" si="2"/>
        <v>¾</v>
      </c>
    </row>
    <row r="230" spans="2:3">
      <c r="B230">
        <v>191</v>
      </c>
      <c r="C230" t="str">
        <f t="shared" si="2"/>
        <v>¿</v>
      </c>
    </row>
    <row r="231" spans="2:3">
      <c r="B231">
        <v>192</v>
      </c>
      <c r="C231" t="str">
        <f t="shared" si="2"/>
        <v>À</v>
      </c>
    </row>
    <row r="232" spans="2:3">
      <c r="B232">
        <v>193</v>
      </c>
      <c r="C232" t="str">
        <f t="shared" ref="C232:C294" si="3">CHAR(B232)</f>
        <v>Á</v>
      </c>
    </row>
    <row r="233" spans="2:3">
      <c r="B233">
        <v>194</v>
      </c>
      <c r="C233" t="str">
        <f t="shared" si="3"/>
        <v>Â</v>
      </c>
    </row>
    <row r="234" spans="2:3">
      <c r="B234">
        <v>195</v>
      </c>
      <c r="C234" t="str">
        <f t="shared" si="3"/>
        <v>Ã</v>
      </c>
    </row>
    <row r="235" spans="2:3">
      <c r="B235">
        <v>196</v>
      </c>
      <c r="C235" t="str">
        <f t="shared" si="3"/>
        <v>Ä</v>
      </c>
    </row>
    <row r="236" spans="2:3">
      <c r="B236">
        <v>197</v>
      </c>
      <c r="C236" t="str">
        <f t="shared" si="3"/>
        <v>Å</v>
      </c>
    </row>
    <row r="237" spans="2:3">
      <c r="B237">
        <v>198</v>
      </c>
      <c r="C237" t="str">
        <f t="shared" si="3"/>
        <v>Æ</v>
      </c>
    </row>
    <row r="238" spans="2:3">
      <c r="B238">
        <v>199</v>
      </c>
      <c r="C238" t="str">
        <f t="shared" si="3"/>
        <v>Ç</v>
      </c>
    </row>
    <row r="239" spans="2:3">
      <c r="B239">
        <v>200</v>
      </c>
      <c r="C239" t="str">
        <f t="shared" si="3"/>
        <v>È</v>
      </c>
    </row>
    <row r="240" spans="2:3">
      <c r="B240">
        <v>201</v>
      </c>
      <c r="C240" t="str">
        <f t="shared" si="3"/>
        <v>É</v>
      </c>
    </row>
    <row r="241" spans="2:3">
      <c r="B241">
        <v>202</v>
      </c>
      <c r="C241" t="str">
        <f t="shared" si="3"/>
        <v>Ê</v>
      </c>
    </row>
    <row r="242" spans="2:3">
      <c r="B242">
        <v>203</v>
      </c>
      <c r="C242" t="str">
        <f t="shared" si="3"/>
        <v>Ë</v>
      </c>
    </row>
    <row r="243" spans="2:3">
      <c r="B243">
        <v>204</v>
      </c>
      <c r="C243" t="str">
        <f t="shared" si="3"/>
        <v>Ì</v>
      </c>
    </row>
    <row r="244" spans="2:3">
      <c r="B244">
        <v>205</v>
      </c>
      <c r="C244" t="str">
        <f t="shared" si="3"/>
        <v>Í</v>
      </c>
    </row>
    <row r="245" spans="2:3">
      <c r="B245">
        <v>206</v>
      </c>
      <c r="C245" t="str">
        <f t="shared" si="3"/>
        <v>Î</v>
      </c>
    </row>
    <row r="246" spans="2:3">
      <c r="B246">
        <v>207</v>
      </c>
      <c r="C246" t="str">
        <f t="shared" si="3"/>
        <v>Ï</v>
      </c>
    </row>
    <row r="247" spans="2:3">
      <c r="B247">
        <v>208</v>
      </c>
      <c r="C247" t="str">
        <f t="shared" si="3"/>
        <v>Ð</v>
      </c>
    </row>
    <row r="248" spans="2:3">
      <c r="B248">
        <v>209</v>
      </c>
      <c r="C248" t="str">
        <f t="shared" si="3"/>
        <v>Ñ</v>
      </c>
    </row>
    <row r="249" spans="2:3">
      <c r="B249">
        <v>210</v>
      </c>
      <c r="C249" t="str">
        <f t="shared" si="3"/>
        <v>Ò</v>
      </c>
    </row>
    <row r="250" spans="2:3">
      <c r="B250">
        <v>211</v>
      </c>
      <c r="C250" t="str">
        <f t="shared" si="3"/>
        <v>Ó</v>
      </c>
    </row>
    <row r="251" spans="2:3">
      <c r="B251">
        <v>212</v>
      </c>
      <c r="C251" t="str">
        <f t="shared" si="3"/>
        <v>Ô</v>
      </c>
    </row>
    <row r="252" spans="2:3">
      <c r="B252">
        <v>213</v>
      </c>
      <c r="C252" t="str">
        <f t="shared" si="3"/>
        <v>Õ</v>
      </c>
    </row>
    <row r="253" spans="2:3">
      <c r="B253">
        <v>214</v>
      </c>
      <c r="C253" t="str">
        <f t="shared" si="3"/>
        <v>Ö</v>
      </c>
    </row>
    <row r="254" spans="2:3">
      <c r="B254">
        <v>215</v>
      </c>
      <c r="C254" t="str">
        <f t="shared" si="3"/>
        <v>×</v>
      </c>
    </row>
    <row r="255" spans="2:3">
      <c r="B255">
        <v>216</v>
      </c>
      <c r="C255" t="str">
        <f t="shared" si="3"/>
        <v>Ø</v>
      </c>
    </row>
    <row r="256" spans="2:3">
      <c r="B256">
        <v>217</v>
      </c>
      <c r="C256" t="str">
        <f t="shared" si="3"/>
        <v>Ù</v>
      </c>
    </row>
    <row r="257" spans="2:3">
      <c r="B257">
        <v>218</v>
      </c>
      <c r="C257" t="str">
        <f t="shared" si="3"/>
        <v>Ú</v>
      </c>
    </row>
    <row r="258" spans="2:3">
      <c r="B258">
        <v>219</v>
      </c>
      <c r="C258" t="str">
        <f t="shared" si="3"/>
        <v>Û</v>
      </c>
    </row>
    <row r="259" spans="2:3">
      <c r="B259">
        <v>220</v>
      </c>
      <c r="C259" t="str">
        <f t="shared" si="3"/>
        <v>Ü</v>
      </c>
    </row>
    <row r="260" spans="2:3">
      <c r="B260">
        <v>221</v>
      </c>
      <c r="C260" t="str">
        <f t="shared" si="3"/>
        <v>Ý</v>
      </c>
    </row>
    <row r="261" spans="2:3">
      <c r="B261">
        <v>222</v>
      </c>
      <c r="C261" t="str">
        <f t="shared" si="3"/>
        <v>Þ</v>
      </c>
    </row>
    <row r="262" spans="2:3">
      <c r="B262">
        <v>223</v>
      </c>
      <c r="C262" t="str">
        <f t="shared" si="3"/>
        <v>ß</v>
      </c>
    </row>
    <row r="263" spans="2:3">
      <c r="B263">
        <v>224</v>
      </c>
      <c r="C263" t="str">
        <f t="shared" si="3"/>
        <v>à</v>
      </c>
    </row>
    <row r="264" spans="2:3">
      <c r="B264">
        <v>225</v>
      </c>
      <c r="C264" t="str">
        <f t="shared" si="3"/>
        <v>á</v>
      </c>
    </row>
    <row r="265" spans="2:3">
      <c r="B265">
        <v>226</v>
      </c>
      <c r="C265" t="str">
        <f t="shared" si="3"/>
        <v>â</v>
      </c>
    </row>
    <row r="266" spans="2:3">
      <c r="B266">
        <v>227</v>
      </c>
      <c r="C266" t="str">
        <f t="shared" si="3"/>
        <v>ã</v>
      </c>
    </row>
    <row r="267" spans="2:3">
      <c r="B267">
        <v>228</v>
      </c>
      <c r="C267" t="str">
        <f t="shared" si="3"/>
        <v>ä</v>
      </c>
    </row>
    <row r="268" spans="2:3">
      <c r="B268">
        <v>229</v>
      </c>
      <c r="C268" t="str">
        <f t="shared" si="3"/>
        <v>å</v>
      </c>
    </row>
    <row r="269" spans="2:3">
      <c r="B269">
        <v>230</v>
      </c>
      <c r="C269" t="str">
        <f t="shared" si="3"/>
        <v>æ</v>
      </c>
    </row>
    <row r="270" spans="2:3">
      <c r="B270">
        <v>231</v>
      </c>
      <c r="C270" t="str">
        <f t="shared" si="3"/>
        <v>ç</v>
      </c>
    </row>
    <row r="271" spans="2:3">
      <c r="B271">
        <v>232</v>
      </c>
      <c r="C271" t="str">
        <f t="shared" si="3"/>
        <v>è</v>
      </c>
    </row>
    <row r="272" spans="2:3">
      <c r="B272">
        <v>233</v>
      </c>
      <c r="C272" t="str">
        <f t="shared" si="3"/>
        <v>é</v>
      </c>
    </row>
    <row r="273" spans="2:3">
      <c r="B273">
        <v>234</v>
      </c>
      <c r="C273" t="str">
        <f t="shared" si="3"/>
        <v>ê</v>
      </c>
    </row>
    <row r="274" spans="2:3">
      <c r="B274">
        <v>235</v>
      </c>
      <c r="C274" t="str">
        <f t="shared" si="3"/>
        <v>ë</v>
      </c>
    </row>
    <row r="275" spans="2:3">
      <c r="B275">
        <v>236</v>
      </c>
      <c r="C275" t="str">
        <f t="shared" si="3"/>
        <v>ì</v>
      </c>
    </row>
    <row r="276" spans="2:3">
      <c r="B276">
        <v>237</v>
      </c>
      <c r="C276" t="str">
        <f t="shared" si="3"/>
        <v>í</v>
      </c>
    </row>
    <row r="277" spans="2:3">
      <c r="B277">
        <v>238</v>
      </c>
      <c r="C277" t="str">
        <f t="shared" si="3"/>
        <v>î</v>
      </c>
    </row>
    <row r="278" spans="2:3">
      <c r="B278">
        <v>239</v>
      </c>
      <c r="C278" t="str">
        <f t="shared" si="3"/>
        <v>ï</v>
      </c>
    </row>
    <row r="279" spans="2:3">
      <c r="B279">
        <v>240</v>
      </c>
      <c r="C279" t="str">
        <f t="shared" si="3"/>
        <v>ð</v>
      </c>
    </row>
    <row r="280" spans="2:3">
      <c r="B280">
        <v>241</v>
      </c>
      <c r="C280" t="str">
        <f t="shared" si="3"/>
        <v>ñ</v>
      </c>
    </row>
    <row r="281" spans="2:3">
      <c r="B281">
        <v>242</v>
      </c>
      <c r="C281" t="str">
        <f t="shared" si="3"/>
        <v>ò</v>
      </c>
    </row>
    <row r="282" spans="2:3">
      <c r="B282">
        <v>243</v>
      </c>
      <c r="C282" t="str">
        <f t="shared" si="3"/>
        <v>ó</v>
      </c>
    </row>
    <row r="283" spans="2:3">
      <c r="B283">
        <v>244</v>
      </c>
      <c r="C283" t="str">
        <f t="shared" si="3"/>
        <v>ô</v>
      </c>
    </row>
    <row r="284" spans="2:3">
      <c r="B284">
        <v>245</v>
      </c>
      <c r="C284" t="str">
        <f t="shared" si="3"/>
        <v>õ</v>
      </c>
    </row>
    <row r="285" spans="2:3">
      <c r="B285">
        <v>246</v>
      </c>
      <c r="C285" t="str">
        <f t="shared" si="3"/>
        <v>ö</v>
      </c>
    </row>
    <row r="286" spans="2:3">
      <c r="B286">
        <v>247</v>
      </c>
      <c r="C286" t="str">
        <f t="shared" si="3"/>
        <v>÷</v>
      </c>
    </row>
    <row r="287" spans="2:3">
      <c r="B287">
        <v>248</v>
      </c>
      <c r="C287" t="str">
        <f t="shared" si="3"/>
        <v>ø</v>
      </c>
    </row>
    <row r="288" spans="2:3">
      <c r="B288">
        <v>249</v>
      </c>
      <c r="C288" t="str">
        <f t="shared" si="3"/>
        <v>ù</v>
      </c>
    </row>
    <row r="289" spans="2:3">
      <c r="B289">
        <v>250</v>
      </c>
      <c r="C289" t="str">
        <f t="shared" si="3"/>
        <v>ú</v>
      </c>
    </row>
    <row r="290" spans="2:3">
      <c r="B290">
        <v>251</v>
      </c>
      <c r="C290" t="str">
        <f t="shared" si="3"/>
        <v>û</v>
      </c>
    </row>
    <row r="291" spans="2:3">
      <c r="B291">
        <v>252</v>
      </c>
      <c r="C291" t="str">
        <f t="shared" si="3"/>
        <v>ü</v>
      </c>
    </row>
    <row r="292" spans="2:3">
      <c r="B292">
        <v>253</v>
      </c>
      <c r="C292" t="str">
        <f t="shared" si="3"/>
        <v>ý</v>
      </c>
    </row>
    <row r="293" spans="2:3">
      <c r="B293">
        <v>254</v>
      </c>
      <c r="C293" t="str">
        <f t="shared" si="3"/>
        <v>þ</v>
      </c>
    </row>
    <row r="294" spans="2:3">
      <c r="B294">
        <v>255</v>
      </c>
      <c r="C294" t="str">
        <f t="shared" si="3"/>
        <v>ÿ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22"/>
  </sheetPr>
  <dimension ref="A1:AK452"/>
  <sheetViews>
    <sheetView zoomScale="85" zoomScaleNormal="70" workbookViewId="0">
      <pane xSplit="1" topLeftCell="B1" activePane="topRight" state="frozen"/>
      <selection activeCell="C4" sqref="C4:H4"/>
      <selection pane="topRight"/>
    </sheetView>
  </sheetViews>
  <sheetFormatPr defaultRowHeight="12.75"/>
  <cols>
    <col min="1" max="1" width="35.42578125" style="62" customWidth="1"/>
    <col min="2" max="21" width="10.7109375" style="62" customWidth="1"/>
    <col min="22" max="16384" width="9.140625" style="62"/>
  </cols>
  <sheetData>
    <row r="1" spans="1:37">
      <c r="A1" s="61" t="s">
        <v>72</v>
      </c>
      <c r="B1" s="61" t="s">
        <v>73</v>
      </c>
      <c r="K1" s="61" t="s">
        <v>69</v>
      </c>
      <c r="T1" s="61" t="s">
        <v>70</v>
      </c>
      <c r="AC1" s="61" t="s">
        <v>71</v>
      </c>
      <c r="AF1" s="61"/>
    </row>
    <row r="2" spans="1:37">
      <c r="B2" s="61" t="s">
        <v>81</v>
      </c>
      <c r="C2" s="61" t="s">
        <v>14</v>
      </c>
      <c r="D2" s="62" t="s">
        <v>159</v>
      </c>
      <c r="E2" s="62" t="s">
        <v>161</v>
      </c>
      <c r="F2" s="61" t="s">
        <v>160</v>
      </c>
      <c r="G2" s="61" t="s">
        <v>82</v>
      </c>
      <c r="H2" s="62" t="s">
        <v>92</v>
      </c>
      <c r="I2" s="61" t="s">
        <v>83</v>
      </c>
      <c r="J2" s="61" t="s">
        <v>84</v>
      </c>
      <c r="K2" s="61" t="s">
        <v>81</v>
      </c>
      <c r="L2" s="61" t="s">
        <v>14</v>
      </c>
      <c r="M2" s="62" t="s">
        <v>159</v>
      </c>
      <c r="N2" s="62" t="s">
        <v>161</v>
      </c>
      <c r="O2" s="61" t="s">
        <v>160</v>
      </c>
      <c r="P2" s="61" t="s">
        <v>82</v>
      </c>
      <c r="Q2" s="62" t="s">
        <v>92</v>
      </c>
      <c r="R2" s="61" t="s">
        <v>83</v>
      </c>
      <c r="S2" s="61" t="s">
        <v>84</v>
      </c>
      <c r="T2" s="61" t="s">
        <v>81</v>
      </c>
      <c r="U2" s="61" t="s">
        <v>14</v>
      </c>
      <c r="V2" s="62" t="s">
        <v>159</v>
      </c>
      <c r="W2" s="62" t="s">
        <v>161</v>
      </c>
      <c r="X2" s="61" t="s">
        <v>160</v>
      </c>
      <c r="Y2" s="61" t="s">
        <v>82</v>
      </c>
      <c r="Z2" s="62" t="s">
        <v>92</v>
      </c>
      <c r="AA2" s="61" t="s">
        <v>83</v>
      </c>
      <c r="AB2" s="61" t="s">
        <v>84</v>
      </c>
      <c r="AC2" s="61" t="s">
        <v>81</v>
      </c>
      <c r="AD2" s="61" t="s">
        <v>14</v>
      </c>
      <c r="AE2" s="62" t="s">
        <v>159</v>
      </c>
      <c r="AF2" s="62" t="s">
        <v>161</v>
      </c>
      <c r="AG2" s="61" t="s">
        <v>160</v>
      </c>
      <c r="AH2" s="61" t="s">
        <v>82</v>
      </c>
      <c r="AI2" s="62" t="s">
        <v>92</v>
      </c>
      <c r="AJ2" s="61" t="s">
        <v>83</v>
      </c>
      <c r="AK2" s="61" t="s">
        <v>84</v>
      </c>
    </row>
    <row r="3" spans="1:37">
      <c r="A3" s="62" t="s">
        <v>8</v>
      </c>
      <c r="B3" s="105">
        <v>87</v>
      </c>
      <c r="C3" s="105">
        <v>23</v>
      </c>
      <c r="D3" s="105">
        <v>3</v>
      </c>
      <c r="E3" s="105">
        <v>3</v>
      </c>
      <c r="F3" s="105">
        <v>32</v>
      </c>
      <c r="G3" s="105">
        <v>17</v>
      </c>
      <c r="H3" s="105">
        <v>2</v>
      </c>
      <c r="I3" s="105">
        <v>5</v>
      </c>
      <c r="J3" s="105">
        <v>2</v>
      </c>
      <c r="K3" s="156">
        <v>25</v>
      </c>
      <c r="L3" s="156">
        <v>5</v>
      </c>
      <c r="M3" s="156">
        <v>0</v>
      </c>
      <c r="N3" s="156">
        <v>2</v>
      </c>
      <c r="O3" s="156">
        <v>9</v>
      </c>
      <c r="P3" s="156">
        <v>8</v>
      </c>
      <c r="Q3" s="156">
        <v>0</v>
      </c>
      <c r="R3" s="156">
        <v>1</v>
      </c>
      <c r="S3" s="156">
        <v>0</v>
      </c>
      <c r="T3" s="156">
        <v>40</v>
      </c>
      <c r="U3" s="156">
        <v>13</v>
      </c>
      <c r="V3" s="156">
        <v>1</v>
      </c>
      <c r="W3" s="156">
        <v>1</v>
      </c>
      <c r="X3" s="156">
        <v>14</v>
      </c>
      <c r="Y3" s="156">
        <v>6</v>
      </c>
      <c r="Z3" s="156">
        <v>2</v>
      </c>
      <c r="AA3" s="156">
        <v>2</v>
      </c>
      <c r="AB3" s="156">
        <v>1</v>
      </c>
      <c r="AC3" s="156">
        <v>22</v>
      </c>
      <c r="AD3" s="156">
        <v>5</v>
      </c>
      <c r="AE3" s="156">
        <v>2</v>
      </c>
      <c r="AF3" s="156">
        <v>0</v>
      </c>
      <c r="AG3" s="156">
        <v>9</v>
      </c>
      <c r="AH3" s="156">
        <v>3</v>
      </c>
      <c r="AI3" s="156">
        <v>0</v>
      </c>
      <c r="AJ3" s="156">
        <v>2</v>
      </c>
      <c r="AK3" s="156">
        <v>1</v>
      </c>
    </row>
    <row r="4" spans="1:37">
      <c r="A4" s="62" t="s">
        <v>9</v>
      </c>
      <c r="B4" s="105">
        <v>3</v>
      </c>
      <c r="C4" s="105">
        <v>0</v>
      </c>
      <c r="D4" s="105">
        <v>0</v>
      </c>
      <c r="E4" s="105">
        <v>0</v>
      </c>
      <c r="F4" s="105">
        <v>3</v>
      </c>
      <c r="G4" s="105">
        <v>0</v>
      </c>
      <c r="H4" s="105">
        <v>0</v>
      </c>
      <c r="I4" s="105">
        <v>0</v>
      </c>
      <c r="J4" s="105">
        <v>0</v>
      </c>
      <c r="K4" s="156">
        <v>1</v>
      </c>
      <c r="L4" s="156">
        <v>0</v>
      </c>
      <c r="M4" s="156">
        <v>0</v>
      </c>
      <c r="N4" s="156">
        <v>0</v>
      </c>
      <c r="O4" s="156">
        <v>1</v>
      </c>
      <c r="P4" s="156">
        <v>0</v>
      </c>
      <c r="Q4" s="156">
        <v>0</v>
      </c>
      <c r="R4" s="156">
        <v>0</v>
      </c>
      <c r="S4" s="156">
        <v>0</v>
      </c>
      <c r="T4" s="156">
        <v>2</v>
      </c>
      <c r="U4" s="156">
        <v>0</v>
      </c>
      <c r="V4" s="156">
        <v>0</v>
      </c>
      <c r="W4" s="156">
        <v>0</v>
      </c>
      <c r="X4" s="156">
        <v>2</v>
      </c>
      <c r="Y4" s="156">
        <v>0</v>
      </c>
      <c r="Z4" s="156">
        <v>0</v>
      </c>
      <c r="AA4" s="156">
        <v>0</v>
      </c>
      <c r="AB4" s="156">
        <v>0</v>
      </c>
      <c r="AC4" s="156">
        <v>0</v>
      </c>
      <c r="AD4" s="156">
        <v>0</v>
      </c>
      <c r="AE4" s="156">
        <v>0</v>
      </c>
      <c r="AF4" s="156">
        <v>0</v>
      </c>
      <c r="AG4" s="156">
        <v>0</v>
      </c>
      <c r="AH4" s="156">
        <v>0</v>
      </c>
      <c r="AI4" s="156">
        <v>0</v>
      </c>
      <c r="AJ4" s="156">
        <v>0</v>
      </c>
      <c r="AK4" s="156">
        <v>0</v>
      </c>
    </row>
    <row r="5" spans="1:37">
      <c r="A5" s="62" t="s">
        <v>10</v>
      </c>
      <c r="B5" s="105">
        <v>46</v>
      </c>
      <c r="C5" s="105">
        <v>14</v>
      </c>
      <c r="D5" s="105">
        <v>0</v>
      </c>
      <c r="E5" s="105">
        <v>0</v>
      </c>
      <c r="F5" s="105">
        <v>20</v>
      </c>
      <c r="G5" s="105">
        <v>9</v>
      </c>
      <c r="H5" s="105">
        <v>3</v>
      </c>
      <c r="I5" s="105">
        <v>0</v>
      </c>
      <c r="J5" s="105">
        <v>0</v>
      </c>
      <c r="K5" s="156">
        <v>18</v>
      </c>
      <c r="L5" s="156">
        <v>8</v>
      </c>
      <c r="M5" s="156">
        <v>0</v>
      </c>
      <c r="N5" s="156">
        <v>0</v>
      </c>
      <c r="O5" s="156">
        <v>7</v>
      </c>
      <c r="P5" s="156">
        <v>2</v>
      </c>
      <c r="Q5" s="156">
        <v>1</v>
      </c>
      <c r="R5" s="156">
        <v>0</v>
      </c>
      <c r="S5" s="156">
        <v>0</v>
      </c>
      <c r="T5" s="156">
        <v>14</v>
      </c>
      <c r="U5" s="156">
        <v>4</v>
      </c>
      <c r="V5" s="156">
        <v>0</v>
      </c>
      <c r="W5" s="156">
        <v>0</v>
      </c>
      <c r="X5" s="156">
        <v>5</v>
      </c>
      <c r="Y5" s="156">
        <v>5</v>
      </c>
      <c r="Z5" s="156">
        <v>0</v>
      </c>
      <c r="AA5" s="156">
        <v>0</v>
      </c>
      <c r="AB5" s="156">
        <v>0</v>
      </c>
      <c r="AC5" s="156">
        <v>14</v>
      </c>
      <c r="AD5" s="156">
        <v>2</v>
      </c>
      <c r="AE5" s="156">
        <v>0</v>
      </c>
      <c r="AF5" s="156">
        <v>0</v>
      </c>
      <c r="AG5" s="156">
        <v>8</v>
      </c>
      <c r="AH5" s="156">
        <v>2</v>
      </c>
      <c r="AI5" s="156">
        <v>2</v>
      </c>
      <c r="AJ5" s="156">
        <v>0</v>
      </c>
      <c r="AK5" s="156">
        <v>0</v>
      </c>
    </row>
    <row r="6" spans="1:37">
      <c r="A6" s="62" t="s">
        <v>11</v>
      </c>
      <c r="B6" s="105">
        <v>9</v>
      </c>
      <c r="C6" s="105">
        <v>6</v>
      </c>
      <c r="D6" s="105">
        <v>0</v>
      </c>
      <c r="E6" s="105">
        <v>0</v>
      </c>
      <c r="F6" s="105">
        <v>1</v>
      </c>
      <c r="G6" s="105">
        <v>2</v>
      </c>
      <c r="H6" s="105">
        <v>0</v>
      </c>
      <c r="I6" s="105">
        <v>0</v>
      </c>
      <c r="J6" s="105">
        <v>0</v>
      </c>
      <c r="K6" s="156">
        <v>4</v>
      </c>
      <c r="L6" s="156">
        <v>3</v>
      </c>
      <c r="M6" s="156">
        <v>0</v>
      </c>
      <c r="N6" s="156">
        <v>0</v>
      </c>
      <c r="O6" s="156">
        <v>1</v>
      </c>
      <c r="P6" s="156">
        <v>0</v>
      </c>
      <c r="Q6" s="156">
        <v>0</v>
      </c>
      <c r="R6" s="156">
        <v>0</v>
      </c>
      <c r="S6" s="156">
        <v>0</v>
      </c>
      <c r="T6" s="156">
        <v>4</v>
      </c>
      <c r="U6" s="156">
        <v>2</v>
      </c>
      <c r="V6" s="156">
        <v>0</v>
      </c>
      <c r="W6" s="156">
        <v>0</v>
      </c>
      <c r="X6" s="156">
        <v>0</v>
      </c>
      <c r="Y6" s="156">
        <v>2</v>
      </c>
      <c r="Z6" s="156">
        <v>0</v>
      </c>
      <c r="AA6" s="156">
        <v>0</v>
      </c>
      <c r="AB6" s="156">
        <v>0</v>
      </c>
      <c r="AC6" s="156">
        <v>1</v>
      </c>
      <c r="AD6" s="156">
        <v>1</v>
      </c>
      <c r="AE6" s="156">
        <v>0</v>
      </c>
      <c r="AF6" s="156">
        <v>0</v>
      </c>
      <c r="AG6" s="156">
        <v>0</v>
      </c>
      <c r="AH6" s="156">
        <v>0</v>
      </c>
      <c r="AI6" s="156">
        <v>0</v>
      </c>
      <c r="AJ6" s="156">
        <v>0</v>
      </c>
      <c r="AK6" s="156">
        <v>0</v>
      </c>
    </row>
    <row r="7" spans="1:37">
      <c r="A7" s="62" t="s">
        <v>12</v>
      </c>
      <c r="B7" s="105">
        <v>3</v>
      </c>
      <c r="C7" s="105">
        <v>3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56">
        <v>1</v>
      </c>
      <c r="L7" s="156">
        <v>1</v>
      </c>
      <c r="M7" s="156">
        <v>0</v>
      </c>
      <c r="N7" s="156">
        <v>0</v>
      </c>
      <c r="O7" s="156">
        <v>1</v>
      </c>
      <c r="P7" s="156">
        <v>0</v>
      </c>
      <c r="Q7" s="156">
        <v>0</v>
      </c>
      <c r="R7" s="156">
        <v>0</v>
      </c>
      <c r="S7" s="156">
        <v>0</v>
      </c>
      <c r="T7" s="156">
        <v>2</v>
      </c>
      <c r="U7" s="156">
        <v>2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56">
        <v>0</v>
      </c>
      <c r="AH7" s="156">
        <v>0</v>
      </c>
      <c r="AI7" s="156">
        <v>0</v>
      </c>
      <c r="AJ7" s="156">
        <v>0</v>
      </c>
      <c r="AK7" s="156">
        <v>0</v>
      </c>
    </row>
    <row r="8" spans="1:37">
      <c r="A8" s="62" t="s">
        <v>147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56">
        <v>0</v>
      </c>
      <c r="AH8" s="156">
        <v>0</v>
      </c>
      <c r="AI8" s="156">
        <v>0</v>
      </c>
      <c r="AJ8" s="156">
        <v>0</v>
      </c>
      <c r="AK8" s="156">
        <v>0</v>
      </c>
    </row>
    <row r="10" spans="1:37">
      <c r="A10" s="62" t="s">
        <v>135</v>
      </c>
      <c r="B10" s="62" t="s">
        <v>73</v>
      </c>
      <c r="G10" s="62" t="s">
        <v>69</v>
      </c>
      <c r="L10" s="62" t="s">
        <v>70</v>
      </c>
      <c r="Q10" s="62" t="s">
        <v>71</v>
      </c>
    </row>
    <row r="11" spans="1:37">
      <c r="B11" s="62" t="s">
        <v>3</v>
      </c>
      <c r="C11" s="62" t="s">
        <v>4</v>
      </c>
      <c r="D11" s="62" t="s">
        <v>5</v>
      </c>
      <c r="E11" s="62" t="s">
        <v>6</v>
      </c>
      <c r="F11" s="62" t="s">
        <v>7</v>
      </c>
      <c r="G11" s="62" t="s">
        <v>3</v>
      </c>
      <c r="H11" s="62" t="s">
        <v>4</v>
      </c>
      <c r="I11" s="62" t="s">
        <v>5</v>
      </c>
      <c r="J11" s="62" t="s">
        <v>6</v>
      </c>
      <c r="K11" s="62" t="s">
        <v>7</v>
      </c>
      <c r="L11" s="62" t="s">
        <v>3</v>
      </c>
      <c r="M11" s="62" t="s">
        <v>4</v>
      </c>
      <c r="N11" s="62" t="s">
        <v>5</v>
      </c>
      <c r="O11" s="62" t="s">
        <v>6</v>
      </c>
      <c r="P11" s="62" t="s">
        <v>7</v>
      </c>
      <c r="Q11" s="62" t="s">
        <v>3</v>
      </c>
      <c r="R11" s="62" t="s">
        <v>4</v>
      </c>
      <c r="S11" s="62" t="s">
        <v>5</v>
      </c>
      <c r="T11" s="62" t="s">
        <v>6</v>
      </c>
      <c r="U11" s="62" t="s">
        <v>7</v>
      </c>
    </row>
    <row r="12" spans="1:37">
      <c r="A12" s="62" t="s">
        <v>2</v>
      </c>
      <c r="B12" s="106">
        <v>3</v>
      </c>
      <c r="C12" s="106">
        <v>43</v>
      </c>
      <c r="D12" s="106">
        <v>27</v>
      </c>
      <c r="E12" s="106">
        <v>11</v>
      </c>
      <c r="F12" s="106">
        <v>84</v>
      </c>
      <c r="G12" s="106">
        <v>0</v>
      </c>
      <c r="H12" s="106">
        <v>15</v>
      </c>
      <c r="I12" s="106">
        <v>6</v>
      </c>
      <c r="J12" s="106">
        <v>3</v>
      </c>
      <c r="K12" s="106">
        <v>24</v>
      </c>
      <c r="L12" s="106">
        <v>1</v>
      </c>
      <c r="M12" s="106">
        <v>19</v>
      </c>
      <c r="N12" s="106">
        <v>15</v>
      </c>
      <c r="O12" s="106">
        <v>5</v>
      </c>
      <c r="P12" s="106">
        <v>40</v>
      </c>
      <c r="Q12" s="106">
        <v>2</v>
      </c>
      <c r="R12" s="106">
        <v>9</v>
      </c>
      <c r="S12" s="106">
        <v>6</v>
      </c>
      <c r="T12" s="106">
        <v>3</v>
      </c>
      <c r="U12" s="106">
        <v>20</v>
      </c>
    </row>
    <row r="13" spans="1:37">
      <c r="A13" s="62" t="s">
        <v>148</v>
      </c>
      <c r="B13" s="106">
        <v>2</v>
      </c>
      <c r="C13" s="106">
        <v>43</v>
      </c>
      <c r="D13" s="106">
        <v>29</v>
      </c>
      <c r="E13" s="106">
        <v>10</v>
      </c>
      <c r="F13" s="106">
        <v>84</v>
      </c>
      <c r="G13" s="106">
        <v>0</v>
      </c>
      <c r="H13" s="106">
        <v>13</v>
      </c>
      <c r="I13" s="106">
        <v>9</v>
      </c>
      <c r="J13" s="106">
        <v>2</v>
      </c>
      <c r="K13" s="106">
        <v>24</v>
      </c>
      <c r="L13" s="106">
        <v>1</v>
      </c>
      <c r="M13" s="106">
        <v>18</v>
      </c>
      <c r="N13" s="106">
        <v>16</v>
      </c>
      <c r="O13" s="106">
        <v>5</v>
      </c>
      <c r="P13" s="106">
        <v>40</v>
      </c>
      <c r="Q13" s="106">
        <v>1</v>
      </c>
      <c r="R13" s="106">
        <v>12</v>
      </c>
      <c r="S13" s="106">
        <v>4</v>
      </c>
      <c r="T13" s="106">
        <v>3</v>
      </c>
      <c r="U13" s="106">
        <v>20</v>
      </c>
    </row>
    <row r="14" spans="1:37">
      <c r="A14" s="62" t="s">
        <v>37</v>
      </c>
      <c r="B14" s="106">
        <v>4</v>
      </c>
      <c r="C14" s="106">
        <v>43</v>
      </c>
      <c r="D14" s="106">
        <v>30</v>
      </c>
      <c r="E14" s="106">
        <v>7</v>
      </c>
      <c r="F14" s="106">
        <v>84</v>
      </c>
      <c r="G14" s="106">
        <v>0</v>
      </c>
      <c r="H14" s="106">
        <v>14</v>
      </c>
      <c r="I14" s="106">
        <v>8</v>
      </c>
      <c r="J14" s="106">
        <v>2</v>
      </c>
      <c r="K14" s="106">
        <v>24</v>
      </c>
      <c r="L14" s="106">
        <v>2</v>
      </c>
      <c r="M14" s="106">
        <v>21</v>
      </c>
      <c r="N14" s="106">
        <v>14</v>
      </c>
      <c r="O14" s="106">
        <v>3</v>
      </c>
      <c r="P14" s="106">
        <v>40</v>
      </c>
      <c r="Q14" s="106">
        <v>2</v>
      </c>
      <c r="R14" s="106">
        <v>8</v>
      </c>
      <c r="S14" s="106">
        <v>8</v>
      </c>
      <c r="T14" s="106">
        <v>2</v>
      </c>
      <c r="U14" s="106">
        <v>20</v>
      </c>
    </row>
    <row r="15" spans="1:37">
      <c r="A15" s="62" t="s">
        <v>38</v>
      </c>
      <c r="B15" s="106">
        <v>4</v>
      </c>
      <c r="C15" s="106">
        <v>43</v>
      </c>
      <c r="D15" s="106">
        <v>29</v>
      </c>
      <c r="E15" s="106">
        <v>8</v>
      </c>
      <c r="F15" s="106">
        <v>84</v>
      </c>
      <c r="G15" s="106">
        <v>0</v>
      </c>
      <c r="H15" s="106">
        <v>14</v>
      </c>
      <c r="I15" s="106">
        <v>8</v>
      </c>
      <c r="J15" s="106">
        <v>2</v>
      </c>
      <c r="K15" s="106">
        <v>24</v>
      </c>
      <c r="L15" s="106">
        <v>2</v>
      </c>
      <c r="M15" s="106">
        <v>21</v>
      </c>
      <c r="N15" s="106">
        <v>14</v>
      </c>
      <c r="O15" s="106">
        <v>3</v>
      </c>
      <c r="P15" s="106">
        <v>40</v>
      </c>
      <c r="Q15" s="106">
        <v>2</v>
      </c>
      <c r="R15" s="106">
        <v>8</v>
      </c>
      <c r="S15" s="106">
        <v>7</v>
      </c>
      <c r="T15" s="106">
        <v>3</v>
      </c>
      <c r="U15" s="106">
        <v>20</v>
      </c>
    </row>
    <row r="16" spans="1:37">
      <c r="A16" s="62" t="s">
        <v>39</v>
      </c>
      <c r="B16" s="106">
        <v>5</v>
      </c>
      <c r="C16" s="106">
        <v>39</v>
      </c>
      <c r="D16" s="106">
        <v>32</v>
      </c>
      <c r="E16" s="106">
        <v>8</v>
      </c>
      <c r="F16" s="106">
        <v>84</v>
      </c>
      <c r="G16" s="106">
        <v>1</v>
      </c>
      <c r="H16" s="106">
        <v>13</v>
      </c>
      <c r="I16" s="106">
        <v>9</v>
      </c>
      <c r="J16" s="106">
        <v>1</v>
      </c>
      <c r="K16" s="106">
        <v>24</v>
      </c>
      <c r="L16" s="106">
        <v>2</v>
      </c>
      <c r="M16" s="106">
        <v>19</v>
      </c>
      <c r="N16" s="106">
        <v>15</v>
      </c>
      <c r="O16" s="106">
        <v>4</v>
      </c>
      <c r="P16" s="106">
        <v>40</v>
      </c>
      <c r="Q16" s="106">
        <v>2</v>
      </c>
      <c r="R16" s="106">
        <v>7</v>
      </c>
      <c r="S16" s="106">
        <v>8</v>
      </c>
      <c r="T16" s="106">
        <v>3</v>
      </c>
      <c r="U16" s="106">
        <v>20</v>
      </c>
    </row>
    <row r="17" spans="1:21">
      <c r="A17" s="62" t="s">
        <v>40</v>
      </c>
      <c r="B17" s="106">
        <v>3</v>
      </c>
      <c r="C17" s="106">
        <v>42</v>
      </c>
      <c r="D17" s="106">
        <v>33</v>
      </c>
      <c r="E17" s="106">
        <v>6</v>
      </c>
      <c r="F17" s="106">
        <v>84</v>
      </c>
      <c r="G17" s="106">
        <v>0</v>
      </c>
      <c r="H17" s="106">
        <v>14</v>
      </c>
      <c r="I17" s="106">
        <v>8</v>
      </c>
      <c r="J17" s="106">
        <v>2</v>
      </c>
      <c r="K17" s="106">
        <v>24</v>
      </c>
      <c r="L17" s="106">
        <v>2</v>
      </c>
      <c r="M17" s="106">
        <v>20</v>
      </c>
      <c r="N17" s="106">
        <v>16</v>
      </c>
      <c r="O17" s="106">
        <v>2</v>
      </c>
      <c r="P17" s="106">
        <v>40</v>
      </c>
      <c r="Q17" s="106">
        <v>1</v>
      </c>
      <c r="R17" s="106">
        <v>8</v>
      </c>
      <c r="S17" s="106">
        <v>9</v>
      </c>
      <c r="T17" s="106">
        <v>2</v>
      </c>
      <c r="U17" s="106">
        <v>20</v>
      </c>
    </row>
    <row r="18" spans="1:21">
      <c r="A18" s="62" t="s">
        <v>41</v>
      </c>
      <c r="B18" s="106">
        <v>8</v>
      </c>
      <c r="C18" s="106">
        <v>53</v>
      </c>
      <c r="D18" s="106">
        <v>21</v>
      </c>
      <c r="E18" s="106">
        <v>2</v>
      </c>
      <c r="F18" s="106">
        <v>84</v>
      </c>
      <c r="G18" s="106">
        <v>1</v>
      </c>
      <c r="H18" s="106">
        <v>15</v>
      </c>
      <c r="I18" s="106">
        <v>8</v>
      </c>
      <c r="J18" s="106">
        <v>0</v>
      </c>
      <c r="K18" s="106">
        <v>24</v>
      </c>
      <c r="L18" s="106">
        <v>4</v>
      </c>
      <c r="M18" s="106">
        <v>26</v>
      </c>
      <c r="N18" s="106">
        <v>8</v>
      </c>
      <c r="O18" s="106">
        <v>2</v>
      </c>
      <c r="P18" s="106">
        <v>40</v>
      </c>
      <c r="Q18" s="106">
        <v>3</v>
      </c>
      <c r="R18" s="106">
        <v>12</v>
      </c>
      <c r="S18" s="106">
        <v>5</v>
      </c>
      <c r="T18" s="106">
        <v>0</v>
      </c>
      <c r="U18" s="106">
        <v>20</v>
      </c>
    </row>
    <row r="19" spans="1:21">
      <c r="A19" s="62" t="s">
        <v>42</v>
      </c>
      <c r="B19" s="106">
        <v>11</v>
      </c>
      <c r="C19" s="106">
        <v>56</v>
      </c>
      <c r="D19" s="106">
        <v>17</v>
      </c>
      <c r="E19" s="106">
        <v>0</v>
      </c>
      <c r="F19" s="106">
        <v>84</v>
      </c>
      <c r="G19" s="106">
        <v>3</v>
      </c>
      <c r="H19" s="106">
        <v>18</v>
      </c>
      <c r="I19" s="106">
        <v>3</v>
      </c>
      <c r="J19" s="106">
        <v>0</v>
      </c>
      <c r="K19" s="106">
        <v>24</v>
      </c>
      <c r="L19" s="106">
        <v>4</v>
      </c>
      <c r="M19" s="106">
        <v>29</v>
      </c>
      <c r="N19" s="106">
        <v>7</v>
      </c>
      <c r="O19" s="106">
        <v>0</v>
      </c>
      <c r="P19" s="106">
        <v>40</v>
      </c>
      <c r="Q19" s="106">
        <v>4</v>
      </c>
      <c r="R19" s="106">
        <v>9</v>
      </c>
      <c r="S19" s="106">
        <v>7</v>
      </c>
      <c r="T19" s="106">
        <v>0</v>
      </c>
      <c r="U19" s="106">
        <v>20</v>
      </c>
    </row>
    <row r="20" spans="1:21">
      <c r="A20" s="62" t="s">
        <v>43</v>
      </c>
      <c r="B20" s="106">
        <v>5</v>
      </c>
      <c r="C20" s="106">
        <v>25</v>
      </c>
      <c r="D20" s="106">
        <v>15</v>
      </c>
      <c r="E20" s="106">
        <v>0</v>
      </c>
      <c r="F20" s="106">
        <v>45</v>
      </c>
      <c r="G20" s="106">
        <v>1</v>
      </c>
      <c r="H20" s="106">
        <v>7</v>
      </c>
      <c r="I20" s="106">
        <v>7</v>
      </c>
      <c r="J20" s="106">
        <v>0</v>
      </c>
      <c r="K20" s="106">
        <v>15</v>
      </c>
      <c r="L20" s="106">
        <v>2</v>
      </c>
      <c r="M20" s="106">
        <v>12</v>
      </c>
      <c r="N20" s="106">
        <v>5</v>
      </c>
      <c r="O20" s="106">
        <v>0</v>
      </c>
      <c r="P20" s="106">
        <v>19</v>
      </c>
      <c r="Q20" s="106">
        <v>2</v>
      </c>
      <c r="R20" s="106">
        <v>6</v>
      </c>
      <c r="S20" s="106">
        <v>3</v>
      </c>
      <c r="T20" s="106">
        <v>0</v>
      </c>
      <c r="U20" s="106">
        <v>11</v>
      </c>
    </row>
    <row r="21" spans="1:21">
      <c r="A21" s="62" t="s">
        <v>44</v>
      </c>
      <c r="B21" s="106">
        <v>7</v>
      </c>
      <c r="C21" s="106">
        <v>27</v>
      </c>
      <c r="D21" s="106">
        <v>10</v>
      </c>
      <c r="E21" s="106">
        <v>2</v>
      </c>
      <c r="F21" s="106">
        <v>46</v>
      </c>
      <c r="G21" s="106">
        <v>2</v>
      </c>
      <c r="H21" s="106">
        <v>5</v>
      </c>
      <c r="I21" s="106">
        <v>5</v>
      </c>
      <c r="J21" s="106">
        <v>2</v>
      </c>
      <c r="K21" s="106">
        <v>14</v>
      </c>
      <c r="L21" s="106">
        <v>4</v>
      </c>
      <c r="M21" s="106">
        <v>16</v>
      </c>
      <c r="N21" s="106">
        <v>3</v>
      </c>
      <c r="O21" s="106">
        <v>0</v>
      </c>
      <c r="P21" s="106">
        <v>23</v>
      </c>
      <c r="Q21" s="106">
        <v>1</v>
      </c>
      <c r="R21" s="106">
        <v>6</v>
      </c>
      <c r="S21" s="106">
        <v>2</v>
      </c>
      <c r="T21" s="106">
        <v>0</v>
      </c>
      <c r="U21" s="106">
        <v>9</v>
      </c>
    </row>
    <row r="22" spans="1:21">
      <c r="A22" s="62" t="s">
        <v>45</v>
      </c>
      <c r="B22" s="106">
        <v>4</v>
      </c>
      <c r="C22" s="106">
        <v>48</v>
      </c>
      <c r="D22" s="106">
        <v>29</v>
      </c>
      <c r="E22" s="106">
        <v>3</v>
      </c>
      <c r="F22" s="106">
        <v>84</v>
      </c>
      <c r="G22" s="106">
        <v>0</v>
      </c>
      <c r="H22" s="106">
        <v>18</v>
      </c>
      <c r="I22" s="106">
        <v>6</v>
      </c>
      <c r="J22" s="106">
        <v>0</v>
      </c>
      <c r="K22" s="106">
        <v>24</v>
      </c>
      <c r="L22" s="106">
        <v>3</v>
      </c>
      <c r="M22" s="106">
        <v>19</v>
      </c>
      <c r="N22" s="106">
        <v>16</v>
      </c>
      <c r="O22" s="106">
        <v>2</v>
      </c>
      <c r="P22" s="106">
        <v>40</v>
      </c>
      <c r="Q22" s="106">
        <v>1</v>
      </c>
      <c r="R22" s="106">
        <v>11</v>
      </c>
      <c r="S22" s="106">
        <v>7</v>
      </c>
      <c r="T22" s="106">
        <v>1</v>
      </c>
      <c r="U22" s="106">
        <v>20</v>
      </c>
    </row>
    <row r="23" spans="1:21">
      <c r="A23" s="62" t="s">
        <v>46</v>
      </c>
      <c r="B23" s="106">
        <v>2</v>
      </c>
      <c r="C23" s="106">
        <v>47</v>
      </c>
      <c r="D23" s="106">
        <v>32</v>
      </c>
      <c r="E23" s="106">
        <v>3</v>
      </c>
      <c r="F23" s="106">
        <v>84</v>
      </c>
      <c r="G23" s="106">
        <v>0</v>
      </c>
      <c r="H23" s="106">
        <v>17</v>
      </c>
      <c r="I23" s="106">
        <v>7</v>
      </c>
      <c r="J23" s="106">
        <v>0</v>
      </c>
      <c r="K23" s="106">
        <v>24</v>
      </c>
      <c r="L23" s="106">
        <v>1</v>
      </c>
      <c r="M23" s="106">
        <v>20</v>
      </c>
      <c r="N23" s="106">
        <v>17</v>
      </c>
      <c r="O23" s="106">
        <v>2</v>
      </c>
      <c r="P23" s="106">
        <v>40</v>
      </c>
      <c r="Q23" s="106">
        <v>1</v>
      </c>
      <c r="R23" s="106">
        <v>10</v>
      </c>
      <c r="S23" s="106">
        <v>8</v>
      </c>
      <c r="T23" s="106">
        <v>1</v>
      </c>
      <c r="U23" s="106">
        <v>20</v>
      </c>
    </row>
    <row r="24" spans="1:21">
      <c r="A24" s="62" t="s">
        <v>47</v>
      </c>
      <c r="B24" s="106">
        <v>8</v>
      </c>
      <c r="C24" s="106">
        <v>51</v>
      </c>
      <c r="D24" s="106">
        <v>24</v>
      </c>
      <c r="E24" s="106">
        <v>1</v>
      </c>
      <c r="F24" s="106">
        <v>84</v>
      </c>
      <c r="G24" s="106">
        <v>3</v>
      </c>
      <c r="H24" s="106">
        <v>16</v>
      </c>
      <c r="I24" s="106">
        <v>5</v>
      </c>
      <c r="J24" s="106">
        <v>0</v>
      </c>
      <c r="K24" s="106">
        <v>24</v>
      </c>
      <c r="L24" s="106">
        <v>3</v>
      </c>
      <c r="M24" s="106">
        <v>25</v>
      </c>
      <c r="N24" s="106">
        <v>12</v>
      </c>
      <c r="O24" s="106">
        <v>0</v>
      </c>
      <c r="P24" s="106">
        <v>40</v>
      </c>
      <c r="Q24" s="106">
        <v>2</v>
      </c>
      <c r="R24" s="106">
        <v>10</v>
      </c>
      <c r="S24" s="106">
        <v>7</v>
      </c>
      <c r="T24" s="106">
        <v>1</v>
      </c>
      <c r="U24" s="106">
        <v>20</v>
      </c>
    </row>
    <row r="25" spans="1:21">
      <c r="A25" s="62" t="s">
        <v>48</v>
      </c>
      <c r="B25" s="106">
        <v>16</v>
      </c>
      <c r="C25" s="106">
        <v>48</v>
      </c>
      <c r="D25" s="106">
        <v>20</v>
      </c>
      <c r="E25" s="106">
        <v>0</v>
      </c>
      <c r="F25" s="106">
        <v>84</v>
      </c>
      <c r="G25" s="106">
        <v>3</v>
      </c>
      <c r="H25" s="106">
        <v>15</v>
      </c>
      <c r="I25" s="106">
        <v>6</v>
      </c>
      <c r="J25" s="106">
        <v>0</v>
      </c>
      <c r="K25" s="106">
        <v>24</v>
      </c>
      <c r="L25" s="106">
        <v>6</v>
      </c>
      <c r="M25" s="106">
        <v>23</v>
      </c>
      <c r="N25" s="106">
        <v>11</v>
      </c>
      <c r="O25" s="106">
        <v>0</v>
      </c>
      <c r="P25" s="106">
        <v>40</v>
      </c>
      <c r="Q25" s="106">
        <v>7</v>
      </c>
      <c r="R25" s="106">
        <v>10</v>
      </c>
      <c r="S25" s="106">
        <v>3</v>
      </c>
      <c r="T25" s="106">
        <v>0</v>
      </c>
      <c r="U25" s="106">
        <v>20</v>
      </c>
    </row>
    <row r="26" spans="1:21">
      <c r="A26" s="62" t="s">
        <v>49</v>
      </c>
      <c r="B26" s="106">
        <v>8</v>
      </c>
      <c r="C26" s="106">
        <v>47</v>
      </c>
      <c r="D26" s="106">
        <v>26</v>
      </c>
      <c r="E26" s="106">
        <v>3</v>
      </c>
      <c r="F26" s="106">
        <v>84</v>
      </c>
      <c r="G26" s="106">
        <v>2</v>
      </c>
      <c r="H26" s="106">
        <v>15</v>
      </c>
      <c r="I26" s="106">
        <v>7</v>
      </c>
      <c r="J26" s="106">
        <v>0</v>
      </c>
      <c r="K26" s="106">
        <v>24</v>
      </c>
      <c r="L26" s="106">
        <v>4</v>
      </c>
      <c r="M26" s="106">
        <v>21</v>
      </c>
      <c r="N26" s="106">
        <v>14</v>
      </c>
      <c r="O26" s="106">
        <v>1</v>
      </c>
      <c r="P26" s="106">
        <v>40</v>
      </c>
      <c r="Q26" s="106">
        <v>2</v>
      </c>
      <c r="R26" s="106">
        <v>11</v>
      </c>
      <c r="S26" s="106">
        <v>5</v>
      </c>
      <c r="T26" s="106">
        <v>2</v>
      </c>
      <c r="U26" s="106">
        <v>20</v>
      </c>
    </row>
    <row r="27" spans="1:21">
      <c r="A27" s="62" t="s">
        <v>50</v>
      </c>
      <c r="B27" s="106">
        <v>3</v>
      </c>
      <c r="C27" s="106">
        <v>43</v>
      </c>
      <c r="D27" s="106">
        <v>29</v>
      </c>
      <c r="E27" s="106">
        <v>9</v>
      </c>
      <c r="F27" s="106">
        <v>84</v>
      </c>
      <c r="G27" s="106">
        <v>0</v>
      </c>
      <c r="H27" s="106">
        <v>14</v>
      </c>
      <c r="I27" s="106">
        <v>9</v>
      </c>
      <c r="J27" s="106">
        <v>1</v>
      </c>
      <c r="K27" s="106">
        <v>24</v>
      </c>
      <c r="L27" s="106">
        <v>1</v>
      </c>
      <c r="M27" s="106">
        <v>19</v>
      </c>
      <c r="N27" s="106">
        <v>15</v>
      </c>
      <c r="O27" s="106">
        <v>5</v>
      </c>
      <c r="P27" s="106">
        <v>40</v>
      </c>
      <c r="Q27" s="106">
        <v>2</v>
      </c>
      <c r="R27" s="106">
        <v>10</v>
      </c>
      <c r="S27" s="106">
        <v>5</v>
      </c>
      <c r="T27" s="106">
        <v>3</v>
      </c>
      <c r="U27" s="106">
        <v>20</v>
      </c>
    </row>
    <row r="28" spans="1:21">
      <c r="A28" s="62" t="s">
        <v>51</v>
      </c>
      <c r="B28" s="106">
        <v>10</v>
      </c>
      <c r="C28" s="106">
        <v>46</v>
      </c>
      <c r="D28" s="106">
        <v>19</v>
      </c>
      <c r="E28" s="106">
        <v>9</v>
      </c>
      <c r="F28" s="106">
        <v>84</v>
      </c>
      <c r="G28" s="106">
        <v>1</v>
      </c>
      <c r="H28" s="106">
        <v>16</v>
      </c>
      <c r="I28" s="106">
        <v>6</v>
      </c>
      <c r="J28" s="106">
        <v>1</v>
      </c>
      <c r="K28" s="106">
        <v>24</v>
      </c>
      <c r="L28" s="106">
        <v>5</v>
      </c>
      <c r="M28" s="106">
        <v>22</v>
      </c>
      <c r="N28" s="106">
        <v>8</v>
      </c>
      <c r="O28" s="106">
        <v>5</v>
      </c>
      <c r="P28" s="106">
        <v>40</v>
      </c>
      <c r="Q28" s="106">
        <v>4</v>
      </c>
      <c r="R28" s="106">
        <v>8</v>
      </c>
      <c r="S28" s="106">
        <v>5</v>
      </c>
      <c r="T28" s="106">
        <v>3</v>
      </c>
      <c r="U28" s="106">
        <v>20</v>
      </c>
    </row>
    <row r="29" spans="1:21">
      <c r="A29" s="62" t="s">
        <v>52</v>
      </c>
      <c r="B29" s="106">
        <v>7</v>
      </c>
      <c r="C29" s="106">
        <v>22</v>
      </c>
      <c r="D29" s="106">
        <v>13</v>
      </c>
      <c r="E29" s="106">
        <v>5</v>
      </c>
      <c r="F29" s="106">
        <v>47</v>
      </c>
      <c r="G29" s="106">
        <v>2</v>
      </c>
      <c r="H29" s="106">
        <v>5</v>
      </c>
      <c r="I29" s="106">
        <v>5</v>
      </c>
      <c r="J29" s="106">
        <v>1</v>
      </c>
      <c r="K29" s="106">
        <v>13</v>
      </c>
      <c r="L29" s="106">
        <v>2</v>
      </c>
      <c r="M29" s="106">
        <v>11</v>
      </c>
      <c r="N29" s="106">
        <v>6</v>
      </c>
      <c r="O29" s="106">
        <v>3</v>
      </c>
      <c r="P29" s="106">
        <v>22</v>
      </c>
      <c r="Q29" s="106">
        <v>3</v>
      </c>
      <c r="R29" s="106">
        <v>6</v>
      </c>
      <c r="S29" s="106">
        <v>2</v>
      </c>
      <c r="T29" s="106">
        <v>1</v>
      </c>
      <c r="U29" s="106">
        <v>12</v>
      </c>
    </row>
    <row r="30" spans="1:21">
      <c r="A30" s="62" t="s">
        <v>53</v>
      </c>
      <c r="B30" s="106">
        <v>9</v>
      </c>
      <c r="C30" s="106">
        <v>47</v>
      </c>
      <c r="D30" s="106">
        <v>26</v>
      </c>
      <c r="E30" s="106">
        <v>2</v>
      </c>
      <c r="F30" s="106">
        <v>84</v>
      </c>
      <c r="G30" s="106">
        <v>4</v>
      </c>
      <c r="H30" s="106">
        <v>13</v>
      </c>
      <c r="I30" s="106">
        <v>7</v>
      </c>
      <c r="J30" s="106">
        <v>0</v>
      </c>
      <c r="K30" s="106">
        <v>24</v>
      </c>
      <c r="L30" s="106">
        <v>3</v>
      </c>
      <c r="M30" s="106">
        <v>23</v>
      </c>
      <c r="N30" s="106">
        <v>12</v>
      </c>
      <c r="O30" s="106">
        <v>2</v>
      </c>
      <c r="P30" s="106">
        <v>40</v>
      </c>
      <c r="Q30" s="106">
        <v>2</v>
      </c>
      <c r="R30" s="106">
        <v>11</v>
      </c>
      <c r="S30" s="106">
        <v>7</v>
      </c>
      <c r="T30" s="106">
        <v>0</v>
      </c>
      <c r="U30" s="106">
        <v>20</v>
      </c>
    </row>
    <row r="31" spans="1:21">
      <c r="A31" s="62" t="s">
        <v>54</v>
      </c>
      <c r="B31" s="106">
        <v>2</v>
      </c>
      <c r="C31" s="106">
        <v>37</v>
      </c>
      <c r="D31" s="106">
        <v>42</v>
      </c>
      <c r="E31" s="106">
        <v>3</v>
      </c>
      <c r="F31" s="106">
        <v>84</v>
      </c>
      <c r="G31" s="106">
        <v>1</v>
      </c>
      <c r="H31" s="106">
        <v>9</v>
      </c>
      <c r="I31" s="106">
        <v>13</v>
      </c>
      <c r="J31" s="106">
        <v>1</v>
      </c>
      <c r="K31" s="106">
        <v>24</v>
      </c>
      <c r="L31" s="106">
        <v>0</v>
      </c>
      <c r="M31" s="106">
        <v>18</v>
      </c>
      <c r="N31" s="106">
        <v>20</v>
      </c>
      <c r="O31" s="106">
        <v>2</v>
      </c>
      <c r="P31" s="106">
        <v>40</v>
      </c>
      <c r="Q31" s="106">
        <v>1</v>
      </c>
      <c r="R31" s="106">
        <v>10</v>
      </c>
      <c r="S31" s="106">
        <v>9</v>
      </c>
      <c r="T31" s="106">
        <v>0</v>
      </c>
      <c r="U31" s="106">
        <v>20</v>
      </c>
    </row>
    <row r="32" spans="1:21">
      <c r="A32" s="62" t="s">
        <v>55</v>
      </c>
      <c r="B32" s="106">
        <v>8</v>
      </c>
      <c r="C32" s="106">
        <v>39</v>
      </c>
      <c r="D32" s="106">
        <v>34</v>
      </c>
      <c r="E32" s="106">
        <v>3</v>
      </c>
      <c r="F32" s="106">
        <v>84</v>
      </c>
      <c r="G32" s="106">
        <v>1</v>
      </c>
      <c r="H32" s="106">
        <v>14</v>
      </c>
      <c r="I32" s="106">
        <v>9</v>
      </c>
      <c r="J32" s="106">
        <v>0</v>
      </c>
      <c r="K32" s="106">
        <v>24</v>
      </c>
      <c r="L32" s="106">
        <v>4</v>
      </c>
      <c r="M32" s="106">
        <v>17</v>
      </c>
      <c r="N32" s="106">
        <v>18</v>
      </c>
      <c r="O32" s="106">
        <v>1</v>
      </c>
      <c r="P32" s="106">
        <v>40</v>
      </c>
      <c r="Q32" s="106">
        <v>3</v>
      </c>
      <c r="R32" s="106">
        <v>8</v>
      </c>
      <c r="S32" s="106">
        <v>7</v>
      </c>
      <c r="T32" s="106">
        <v>2</v>
      </c>
      <c r="U32" s="106">
        <v>20</v>
      </c>
    </row>
    <row r="33" spans="1:21">
      <c r="A33" s="62" t="s">
        <v>56</v>
      </c>
      <c r="B33" s="106">
        <v>2</v>
      </c>
      <c r="C33" s="106">
        <v>34</v>
      </c>
      <c r="D33" s="106">
        <v>34</v>
      </c>
      <c r="E33" s="106">
        <v>14</v>
      </c>
      <c r="F33" s="106">
        <v>84</v>
      </c>
      <c r="G33" s="106">
        <v>0</v>
      </c>
      <c r="H33" s="106">
        <v>11</v>
      </c>
      <c r="I33" s="106">
        <v>10</v>
      </c>
      <c r="J33" s="106">
        <v>3</v>
      </c>
      <c r="K33" s="106">
        <v>24</v>
      </c>
      <c r="L33" s="106">
        <v>1</v>
      </c>
      <c r="M33" s="106">
        <v>14</v>
      </c>
      <c r="N33" s="106">
        <v>17</v>
      </c>
      <c r="O33" s="106">
        <v>8</v>
      </c>
      <c r="P33" s="106">
        <v>40</v>
      </c>
      <c r="Q33" s="106">
        <v>1</v>
      </c>
      <c r="R33" s="106">
        <v>9</v>
      </c>
      <c r="S33" s="106">
        <v>7</v>
      </c>
      <c r="T33" s="106">
        <v>3</v>
      </c>
      <c r="U33" s="106">
        <v>20</v>
      </c>
    </row>
    <row r="34" spans="1:21">
      <c r="A34" s="62" t="s">
        <v>57</v>
      </c>
      <c r="B34" s="106">
        <v>4</v>
      </c>
      <c r="C34" s="106">
        <v>44</v>
      </c>
      <c r="D34" s="106">
        <v>29</v>
      </c>
      <c r="E34" s="106">
        <v>7</v>
      </c>
      <c r="F34" s="106">
        <v>84</v>
      </c>
      <c r="G34" s="106">
        <v>0</v>
      </c>
      <c r="H34" s="106">
        <v>15</v>
      </c>
      <c r="I34" s="106">
        <v>8</v>
      </c>
      <c r="J34" s="106">
        <v>1</v>
      </c>
      <c r="K34" s="106">
        <v>24</v>
      </c>
      <c r="L34" s="106">
        <v>1</v>
      </c>
      <c r="M34" s="106">
        <v>21</v>
      </c>
      <c r="N34" s="106">
        <v>15</v>
      </c>
      <c r="O34" s="106">
        <v>3</v>
      </c>
      <c r="P34" s="106">
        <v>40</v>
      </c>
      <c r="Q34" s="106">
        <v>3</v>
      </c>
      <c r="R34" s="106">
        <v>8</v>
      </c>
      <c r="S34" s="106">
        <v>6</v>
      </c>
      <c r="T34" s="106">
        <v>3</v>
      </c>
      <c r="U34" s="106">
        <v>20</v>
      </c>
    </row>
    <row r="36" spans="1:21">
      <c r="A36" s="62" t="s">
        <v>141</v>
      </c>
      <c r="B36" s="62" t="s">
        <v>73</v>
      </c>
      <c r="G36" s="62" t="s">
        <v>69</v>
      </c>
      <c r="L36" s="62" t="s">
        <v>70</v>
      </c>
      <c r="Q36" s="62" t="s">
        <v>71</v>
      </c>
    </row>
    <row r="37" spans="1:21">
      <c r="B37" s="62" t="s">
        <v>3</v>
      </c>
      <c r="C37" s="62" t="s">
        <v>4</v>
      </c>
      <c r="D37" s="62" t="s">
        <v>5</v>
      </c>
      <c r="E37" s="62" t="s">
        <v>6</v>
      </c>
      <c r="F37" s="62" t="s">
        <v>7</v>
      </c>
      <c r="G37" s="62" t="s">
        <v>3</v>
      </c>
      <c r="H37" s="62" t="s">
        <v>4</v>
      </c>
      <c r="I37" s="62" t="s">
        <v>5</v>
      </c>
      <c r="J37" s="62" t="s">
        <v>6</v>
      </c>
      <c r="K37" s="62" t="s">
        <v>7</v>
      </c>
      <c r="L37" s="62" t="s">
        <v>3</v>
      </c>
      <c r="M37" s="62" t="s">
        <v>4</v>
      </c>
      <c r="N37" s="62" t="s">
        <v>5</v>
      </c>
      <c r="O37" s="62" t="s">
        <v>6</v>
      </c>
      <c r="P37" s="62" t="s">
        <v>7</v>
      </c>
      <c r="Q37" s="62" t="s">
        <v>3</v>
      </c>
      <c r="R37" s="62" t="s">
        <v>4</v>
      </c>
      <c r="S37" s="62" t="s">
        <v>5</v>
      </c>
      <c r="T37" s="62" t="s">
        <v>6</v>
      </c>
      <c r="U37" s="62" t="s">
        <v>7</v>
      </c>
    </row>
    <row r="38" spans="1:21">
      <c r="A38" s="62" t="s">
        <v>2</v>
      </c>
      <c r="B38" s="106">
        <v>1</v>
      </c>
      <c r="C38" s="106">
        <v>8</v>
      </c>
      <c r="D38" s="106">
        <v>9</v>
      </c>
      <c r="E38" s="106">
        <v>5</v>
      </c>
      <c r="F38" s="106">
        <v>23</v>
      </c>
      <c r="G38" s="106">
        <v>0</v>
      </c>
      <c r="H38" s="106">
        <v>2</v>
      </c>
      <c r="I38" s="106">
        <v>2</v>
      </c>
      <c r="J38" s="106">
        <v>1</v>
      </c>
      <c r="K38" s="106">
        <v>5</v>
      </c>
      <c r="L38" s="106">
        <v>1</v>
      </c>
      <c r="M38" s="106">
        <v>3</v>
      </c>
      <c r="N38" s="106">
        <v>6</v>
      </c>
      <c r="O38" s="106">
        <v>3</v>
      </c>
      <c r="P38" s="106">
        <v>13</v>
      </c>
      <c r="Q38" s="106">
        <v>0</v>
      </c>
      <c r="R38" s="106">
        <v>3</v>
      </c>
      <c r="S38" s="106">
        <v>1</v>
      </c>
      <c r="T38" s="106">
        <v>1</v>
      </c>
      <c r="U38" s="106">
        <v>5</v>
      </c>
    </row>
    <row r="39" spans="1:21">
      <c r="A39" s="62" t="s">
        <v>148</v>
      </c>
      <c r="B39" s="106">
        <v>1</v>
      </c>
      <c r="C39" s="106">
        <v>9</v>
      </c>
      <c r="D39" s="106">
        <v>9</v>
      </c>
      <c r="E39" s="106">
        <v>4</v>
      </c>
      <c r="F39" s="106">
        <v>23</v>
      </c>
      <c r="G39" s="106">
        <v>0</v>
      </c>
      <c r="H39" s="106">
        <v>3</v>
      </c>
      <c r="I39" s="106">
        <v>2</v>
      </c>
      <c r="J39" s="106">
        <v>0</v>
      </c>
      <c r="K39" s="106">
        <v>5</v>
      </c>
      <c r="L39" s="106">
        <v>1</v>
      </c>
      <c r="M39" s="106">
        <v>3</v>
      </c>
      <c r="N39" s="106">
        <v>6</v>
      </c>
      <c r="O39" s="106">
        <v>3</v>
      </c>
      <c r="P39" s="106">
        <v>13</v>
      </c>
      <c r="Q39" s="106">
        <v>0</v>
      </c>
      <c r="R39" s="106">
        <v>3</v>
      </c>
      <c r="S39" s="106">
        <v>1</v>
      </c>
      <c r="T39" s="106">
        <v>1</v>
      </c>
      <c r="U39" s="106">
        <v>5</v>
      </c>
    </row>
    <row r="40" spans="1:21">
      <c r="A40" s="62" t="s">
        <v>37</v>
      </c>
      <c r="B40" s="106">
        <v>1</v>
      </c>
      <c r="C40" s="106">
        <v>7</v>
      </c>
      <c r="D40" s="106">
        <v>11</v>
      </c>
      <c r="E40" s="106">
        <v>4</v>
      </c>
      <c r="F40" s="106">
        <v>23</v>
      </c>
      <c r="G40" s="106">
        <v>0</v>
      </c>
      <c r="H40" s="106">
        <v>2</v>
      </c>
      <c r="I40" s="106">
        <v>2</v>
      </c>
      <c r="J40" s="106">
        <v>1</v>
      </c>
      <c r="K40" s="106">
        <v>5</v>
      </c>
      <c r="L40" s="106">
        <v>1</v>
      </c>
      <c r="M40" s="106">
        <v>3</v>
      </c>
      <c r="N40" s="106">
        <v>7</v>
      </c>
      <c r="O40" s="106">
        <v>2</v>
      </c>
      <c r="P40" s="106">
        <v>13</v>
      </c>
      <c r="Q40" s="106">
        <v>0</v>
      </c>
      <c r="R40" s="106">
        <v>2</v>
      </c>
      <c r="S40" s="106">
        <v>2</v>
      </c>
      <c r="T40" s="106">
        <v>1</v>
      </c>
      <c r="U40" s="106">
        <v>5</v>
      </c>
    </row>
    <row r="41" spans="1:21">
      <c r="A41" s="62" t="s">
        <v>38</v>
      </c>
      <c r="B41" s="106">
        <v>1</v>
      </c>
      <c r="C41" s="106">
        <v>7</v>
      </c>
      <c r="D41" s="106">
        <v>11</v>
      </c>
      <c r="E41" s="106">
        <v>4</v>
      </c>
      <c r="F41" s="106">
        <v>23</v>
      </c>
      <c r="G41" s="106">
        <v>0</v>
      </c>
      <c r="H41" s="106">
        <v>2</v>
      </c>
      <c r="I41" s="106">
        <v>2</v>
      </c>
      <c r="J41" s="106">
        <v>1</v>
      </c>
      <c r="K41" s="106">
        <v>5</v>
      </c>
      <c r="L41" s="106">
        <v>1</v>
      </c>
      <c r="M41" s="106">
        <v>3</v>
      </c>
      <c r="N41" s="106">
        <v>7</v>
      </c>
      <c r="O41" s="106">
        <v>2</v>
      </c>
      <c r="P41" s="106">
        <v>13</v>
      </c>
      <c r="Q41" s="106">
        <v>0</v>
      </c>
      <c r="R41" s="106">
        <v>2</v>
      </c>
      <c r="S41" s="106">
        <v>2</v>
      </c>
      <c r="T41" s="106">
        <v>1</v>
      </c>
      <c r="U41" s="106">
        <v>5</v>
      </c>
    </row>
    <row r="42" spans="1:21">
      <c r="A42" s="62" t="s">
        <v>39</v>
      </c>
      <c r="B42" s="106">
        <v>1</v>
      </c>
      <c r="C42" s="106">
        <v>6</v>
      </c>
      <c r="D42" s="106">
        <v>10</v>
      </c>
      <c r="E42" s="106">
        <v>6</v>
      </c>
      <c r="F42" s="106">
        <v>23</v>
      </c>
      <c r="G42" s="106">
        <v>0</v>
      </c>
      <c r="H42" s="106">
        <v>2</v>
      </c>
      <c r="I42" s="106">
        <v>2</v>
      </c>
      <c r="J42" s="106">
        <v>1</v>
      </c>
      <c r="K42" s="106">
        <v>5</v>
      </c>
      <c r="L42" s="106">
        <v>1</v>
      </c>
      <c r="M42" s="106">
        <v>3</v>
      </c>
      <c r="N42" s="106">
        <v>5</v>
      </c>
      <c r="O42" s="106">
        <v>4</v>
      </c>
      <c r="P42" s="106">
        <v>13</v>
      </c>
      <c r="Q42" s="106">
        <v>0</v>
      </c>
      <c r="R42" s="106">
        <v>1</v>
      </c>
      <c r="S42" s="106">
        <v>3</v>
      </c>
      <c r="T42" s="106">
        <v>1</v>
      </c>
      <c r="U42" s="106">
        <v>5</v>
      </c>
    </row>
    <row r="43" spans="1:21">
      <c r="A43" s="62" t="s">
        <v>40</v>
      </c>
      <c r="B43" s="106">
        <v>0</v>
      </c>
      <c r="C43" s="106">
        <v>8</v>
      </c>
      <c r="D43" s="106">
        <v>12</v>
      </c>
      <c r="E43" s="106">
        <v>3</v>
      </c>
      <c r="F43" s="106">
        <v>23</v>
      </c>
      <c r="G43" s="106">
        <v>0</v>
      </c>
      <c r="H43" s="106">
        <v>2</v>
      </c>
      <c r="I43" s="106">
        <v>2</v>
      </c>
      <c r="J43" s="106">
        <v>1</v>
      </c>
      <c r="K43" s="106">
        <v>5</v>
      </c>
      <c r="L43" s="106">
        <v>0</v>
      </c>
      <c r="M43" s="106">
        <v>4</v>
      </c>
      <c r="N43" s="106">
        <v>8</v>
      </c>
      <c r="O43" s="106">
        <v>1</v>
      </c>
      <c r="P43" s="106">
        <v>13</v>
      </c>
      <c r="Q43" s="106">
        <v>0</v>
      </c>
      <c r="R43" s="106">
        <v>2</v>
      </c>
      <c r="S43" s="106">
        <v>2</v>
      </c>
      <c r="T43" s="106">
        <v>1</v>
      </c>
      <c r="U43" s="106">
        <v>5</v>
      </c>
    </row>
    <row r="44" spans="1:21">
      <c r="A44" s="62" t="s">
        <v>41</v>
      </c>
      <c r="B44" s="106">
        <v>2</v>
      </c>
      <c r="C44" s="106">
        <v>10</v>
      </c>
      <c r="D44" s="106">
        <v>9</v>
      </c>
      <c r="E44" s="106">
        <v>2</v>
      </c>
      <c r="F44" s="106">
        <v>23</v>
      </c>
      <c r="G44" s="106">
        <v>1</v>
      </c>
      <c r="H44" s="106">
        <v>1</v>
      </c>
      <c r="I44" s="106">
        <v>3</v>
      </c>
      <c r="J44" s="106">
        <v>0</v>
      </c>
      <c r="K44" s="106">
        <v>5</v>
      </c>
      <c r="L44" s="106">
        <v>1</v>
      </c>
      <c r="M44" s="106">
        <v>6</v>
      </c>
      <c r="N44" s="106">
        <v>4</v>
      </c>
      <c r="O44" s="106">
        <v>2</v>
      </c>
      <c r="P44" s="106">
        <v>13</v>
      </c>
      <c r="Q44" s="106">
        <v>0</v>
      </c>
      <c r="R44" s="106">
        <v>3</v>
      </c>
      <c r="S44" s="106">
        <v>2</v>
      </c>
      <c r="T44" s="106">
        <v>0</v>
      </c>
      <c r="U44" s="106">
        <v>5</v>
      </c>
    </row>
    <row r="45" spans="1:21">
      <c r="A45" s="62" t="s">
        <v>42</v>
      </c>
      <c r="B45" s="106">
        <v>6</v>
      </c>
      <c r="C45" s="106">
        <v>15</v>
      </c>
      <c r="D45" s="106">
        <v>2</v>
      </c>
      <c r="E45" s="106">
        <v>0</v>
      </c>
      <c r="F45" s="106">
        <v>23</v>
      </c>
      <c r="G45" s="106">
        <v>3</v>
      </c>
      <c r="H45" s="106">
        <v>2</v>
      </c>
      <c r="I45" s="106">
        <v>0</v>
      </c>
      <c r="J45" s="106">
        <v>0</v>
      </c>
      <c r="K45" s="106">
        <v>5</v>
      </c>
      <c r="L45" s="106">
        <v>2</v>
      </c>
      <c r="M45" s="106">
        <v>10</v>
      </c>
      <c r="N45" s="106">
        <v>1</v>
      </c>
      <c r="O45" s="106">
        <v>0</v>
      </c>
      <c r="P45" s="106">
        <v>13</v>
      </c>
      <c r="Q45" s="106">
        <v>1</v>
      </c>
      <c r="R45" s="106">
        <v>3</v>
      </c>
      <c r="S45" s="106">
        <v>1</v>
      </c>
      <c r="T45" s="106">
        <v>0</v>
      </c>
      <c r="U45" s="106">
        <v>5</v>
      </c>
    </row>
    <row r="46" spans="1:21">
      <c r="A46" s="62" t="s">
        <v>43</v>
      </c>
      <c r="B46" s="106">
        <v>4</v>
      </c>
      <c r="C46" s="106">
        <v>12</v>
      </c>
      <c r="D46" s="106">
        <v>7</v>
      </c>
      <c r="E46" s="106">
        <v>0</v>
      </c>
      <c r="F46" s="106">
        <v>23</v>
      </c>
      <c r="G46" s="106">
        <v>1</v>
      </c>
      <c r="H46" s="106">
        <v>2</v>
      </c>
      <c r="I46" s="106">
        <v>2</v>
      </c>
      <c r="J46" s="106">
        <v>0</v>
      </c>
      <c r="K46" s="106">
        <v>5</v>
      </c>
      <c r="L46" s="106">
        <v>2</v>
      </c>
      <c r="M46" s="106">
        <v>8</v>
      </c>
      <c r="N46" s="106">
        <v>3</v>
      </c>
      <c r="O46" s="106">
        <v>0</v>
      </c>
      <c r="P46" s="106">
        <v>13</v>
      </c>
      <c r="Q46" s="106">
        <v>1</v>
      </c>
      <c r="R46" s="106">
        <v>2</v>
      </c>
      <c r="S46" s="106">
        <v>2</v>
      </c>
      <c r="T46" s="106">
        <v>0</v>
      </c>
      <c r="U46" s="106">
        <v>5</v>
      </c>
    </row>
    <row r="47" spans="1:21">
      <c r="A47" s="62" t="s">
        <v>44</v>
      </c>
      <c r="B47" s="106">
        <v>4</v>
      </c>
      <c r="C47" s="106">
        <v>14</v>
      </c>
      <c r="D47" s="106">
        <v>4</v>
      </c>
      <c r="E47" s="106">
        <v>1</v>
      </c>
      <c r="F47" s="106">
        <v>23</v>
      </c>
      <c r="G47" s="106">
        <v>1</v>
      </c>
      <c r="H47" s="106">
        <v>2</v>
      </c>
      <c r="I47" s="106">
        <v>1</v>
      </c>
      <c r="J47" s="106">
        <v>1</v>
      </c>
      <c r="K47" s="106">
        <v>5</v>
      </c>
      <c r="L47" s="106">
        <v>3</v>
      </c>
      <c r="M47" s="106">
        <v>9</v>
      </c>
      <c r="N47" s="106">
        <v>1</v>
      </c>
      <c r="O47" s="106">
        <v>0</v>
      </c>
      <c r="P47" s="106">
        <v>13</v>
      </c>
      <c r="Q47" s="106">
        <v>0</v>
      </c>
      <c r="R47" s="106">
        <v>3</v>
      </c>
      <c r="S47" s="106">
        <v>2</v>
      </c>
      <c r="T47" s="106">
        <v>0</v>
      </c>
      <c r="U47" s="106">
        <v>5</v>
      </c>
    </row>
    <row r="48" spans="1:21">
      <c r="A48" s="62" t="s">
        <v>45</v>
      </c>
      <c r="B48" s="106">
        <v>1</v>
      </c>
      <c r="C48" s="106">
        <v>9</v>
      </c>
      <c r="D48" s="106">
        <v>10</v>
      </c>
      <c r="E48" s="106">
        <v>3</v>
      </c>
      <c r="F48" s="106">
        <v>23</v>
      </c>
      <c r="G48" s="106">
        <v>0</v>
      </c>
      <c r="H48" s="106">
        <v>3</v>
      </c>
      <c r="I48" s="106">
        <v>2</v>
      </c>
      <c r="J48" s="106">
        <v>0</v>
      </c>
      <c r="K48" s="106">
        <v>5</v>
      </c>
      <c r="L48" s="106">
        <v>1</v>
      </c>
      <c r="M48" s="106">
        <v>3</v>
      </c>
      <c r="N48" s="106">
        <v>7</v>
      </c>
      <c r="O48" s="106">
        <v>2</v>
      </c>
      <c r="P48" s="106">
        <v>13</v>
      </c>
      <c r="Q48" s="106">
        <v>0</v>
      </c>
      <c r="R48" s="106">
        <v>3</v>
      </c>
      <c r="S48" s="106">
        <v>1</v>
      </c>
      <c r="T48" s="106">
        <v>1</v>
      </c>
      <c r="U48" s="106">
        <v>5</v>
      </c>
    </row>
    <row r="49" spans="1:21">
      <c r="A49" s="62" t="s">
        <v>46</v>
      </c>
      <c r="B49" s="106">
        <v>0</v>
      </c>
      <c r="C49" s="106">
        <v>11</v>
      </c>
      <c r="D49" s="106">
        <v>9</v>
      </c>
      <c r="E49" s="106">
        <v>3</v>
      </c>
      <c r="F49" s="106">
        <v>23</v>
      </c>
      <c r="G49" s="106">
        <v>0</v>
      </c>
      <c r="H49" s="106">
        <v>3</v>
      </c>
      <c r="I49" s="106">
        <v>2</v>
      </c>
      <c r="J49" s="106">
        <v>0</v>
      </c>
      <c r="K49" s="106">
        <v>5</v>
      </c>
      <c r="L49" s="106">
        <v>0</v>
      </c>
      <c r="M49" s="106">
        <v>5</v>
      </c>
      <c r="N49" s="106">
        <v>6</v>
      </c>
      <c r="O49" s="106">
        <v>2</v>
      </c>
      <c r="P49" s="106">
        <v>13</v>
      </c>
      <c r="Q49" s="106">
        <v>0</v>
      </c>
      <c r="R49" s="106">
        <v>3</v>
      </c>
      <c r="S49" s="106">
        <v>1</v>
      </c>
      <c r="T49" s="106">
        <v>1</v>
      </c>
      <c r="U49" s="106">
        <v>5</v>
      </c>
    </row>
    <row r="50" spans="1:21">
      <c r="A50" s="62" t="s">
        <v>47</v>
      </c>
      <c r="B50" s="106">
        <v>2</v>
      </c>
      <c r="C50" s="106">
        <v>12</v>
      </c>
      <c r="D50" s="106">
        <v>9</v>
      </c>
      <c r="E50" s="106">
        <v>0</v>
      </c>
      <c r="F50" s="106">
        <v>23</v>
      </c>
      <c r="G50" s="106">
        <v>1</v>
      </c>
      <c r="H50" s="106">
        <v>3</v>
      </c>
      <c r="I50" s="106">
        <v>1</v>
      </c>
      <c r="J50" s="106">
        <v>0</v>
      </c>
      <c r="K50" s="106">
        <v>5</v>
      </c>
      <c r="L50" s="106">
        <v>1</v>
      </c>
      <c r="M50" s="106">
        <v>6</v>
      </c>
      <c r="N50" s="106">
        <v>6</v>
      </c>
      <c r="O50" s="106">
        <v>0</v>
      </c>
      <c r="P50" s="106">
        <v>13</v>
      </c>
      <c r="Q50" s="106">
        <v>0</v>
      </c>
      <c r="R50" s="106">
        <v>3</v>
      </c>
      <c r="S50" s="106">
        <v>2</v>
      </c>
      <c r="T50" s="106">
        <v>0</v>
      </c>
      <c r="U50" s="106">
        <v>5</v>
      </c>
    </row>
    <row r="51" spans="1:21">
      <c r="A51" s="62" t="s">
        <v>48</v>
      </c>
      <c r="B51" s="106">
        <v>7</v>
      </c>
      <c r="C51" s="106">
        <v>10</v>
      </c>
      <c r="D51" s="106">
        <v>6</v>
      </c>
      <c r="E51" s="106">
        <v>0</v>
      </c>
      <c r="F51" s="106">
        <v>23</v>
      </c>
      <c r="G51" s="106">
        <v>2</v>
      </c>
      <c r="H51" s="106">
        <v>2</v>
      </c>
      <c r="I51" s="106">
        <v>1</v>
      </c>
      <c r="J51" s="106">
        <v>0</v>
      </c>
      <c r="K51" s="106">
        <v>5</v>
      </c>
      <c r="L51" s="106">
        <v>2</v>
      </c>
      <c r="M51" s="106">
        <v>7</v>
      </c>
      <c r="N51" s="106">
        <v>4</v>
      </c>
      <c r="O51" s="106">
        <v>0</v>
      </c>
      <c r="P51" s="106">
        <v>13</v>
      </c>
      <c r="Q51" s="106">
        <v>3</v>
      </c>
      <c r="R51" s="106">
        <v>1</v>
      </c>
      <c r="S51" s="106">
        <v>1</v>
      </c>
      <c r="T51" s="106">
        <v>0</v>
      </c>
      <c r="U51" s="106">
        <v>5</v>
      </c>
    </row>
    <row r="52" spans="1:21">
      <c r="A52" s="62" t="s">
        <v>49</v>
      </c>
      <c r="B52" s="106">
        <v>3</v>
      </c>
      <c r="C52" s="106">
        <v>7</v>
      </c>
      <c r="D52" s="106">
        <v>11</v>
      </c>
      <c r="E52" s="106">
        <v>2</v>
      </c>
      <c r="F52" s="106">
        <v>23</v>
      </c>
      <c r="G52" s="106">
        <v>1</v>
      </c>
      <c r="H52" s="106">
        <v>2</v>
      </c>
      <c r="I52" s="106">
        <v>2</v>
      </c>
      <c r="J52" s="106">
        <v>0</v>
      </c>
      <c r="K52" s="106">
        <v>5</v>
      </c>
      <c r="L52" s="106">
        <v>2</v>
      </c>
      <c r="M52" s="106">
        <v>2</v>
      </c>
      <c r="N52" s="106">
        <v>8</v>
      </c>
      <c r="O52" s="106">
        <v>1</v>
      </c>
      <c r="P52" s="106">
        <v>13</v>
      </c>
      <c r="Q52" s="106">
        <v>0</v>
      </c>
      <c r="R52" s="106">
        <v>3</v>
      </c>
      <c r="S52" s="106">
        <v>1</v>
      </c>
      <c r="T52" s="106">
        <v>1</v>
      </c>
      <c r="U52" s="106">
        <v>5</v>
      </c>
    </row>
    <row r="53" spans="1:21">
      <c r="A53" s="62" t="s">
        <v>50</v>
      </c>
      <c r="B53" s="106">
        <v>1</v>
      </c>
      <c r="C53" s="106">
        <v>9</v>
      </c>
      <c r="D53" s="106">
        <v>8</v>
      </c>
      <c r="E53" s="106">
        <v>5</v>
      </c>
      <c r="F53" s="106">
        <v>23</v>
      </c>
      <c r="G53" s="106">
        <v>0</v>
      </c>
      <c r="H53" s="106">
        <v>2</v>
      </c>
      <c r="I53" s="106">
        <v>2</v>
      </c>
      <c r="J53" s="106">
        <v>1</v>
      </c>
      <c r="K53" s="106">
        <v>5</v>
      </c>
      <c r="L53" s="106">
        <v>1</v>
      </c>
      <c r="M53" s="106">
        <v>4</v>
      </c>
      <c r="N53" s="106">
        <v>5</v>
      </c>
      <c r="O53" s="106">
        <v>3</v>
      </c>
      <c r="P53" s="106">
        <v>13</v>
      </c>
      <c r="Q53" s="106">
        <v>0</v>
      </c>
      <c r="R53" s="106">
        <v>3</v>
      </c>
      <c r="S53" s="106">
        <v>1</v>
      </c>
      <c r="T53" s="106">
        <v>1</v>
      </c>
      <c r="U53" s="106">
        <v>5</v>
      </c>
    </row>
    <row r="54" spans="1:21">
      <c r="A54" s="62" t="s">
        <v>51</v>
      </c>
      <c r="B54" s="106">
        <v>2</v>
      </c>
      <c r="C54" s="106">
        <v>13</v>
      </c>
      <c r="D54" s="106">
        <v>3</v>
      </c>
      <c r="E54" s="106">
        <v>5</v>
      </c>
      <c r="F54" s="106">
        <v>23</v>
      </c>
      <c r="G54" s="106">
        <v>0</v>
      </c>
      <c r="H54" s="106">
        <v>3</v>
      </c>
      <c r="I54" s="106">
        <v>1</v>
      </c>
      <c r="J54" s="106">
        <v>1</v>
      </c>
      <c r="K54" s="106">
        <v>5</v>
      </c>
      <c r="L54" s="106">
        <v>1</v>
      </c>
      <c r="M54" s="106">
        <v>7</v>
      </c>
      <c r="N54" s="106">
        <v>2</v>
      </c>
      <c r="O54" s="106">
        <v>3</v>
      </c>
      <c r="P54" s="106">
        <v>13</v>
      </c>
      <c r="Q54" s="106">
        <v>1</v>
      </c>
      <c r="R54" s="106">
        <v>3</v>
      </c>
      <c r="S54" s="106">
        <v>0</v>
      </c>
      <c r="T54" s="106">
        <v>1</v>
      </c>
      <c r="U54" s="106">
        <v>5</v>
      </c>
    </row>
    <row r="55" spans="1:21">
      <c r="A55" s="62" t="s">
        <v>52</v>
      </c>
      <c r="B55" s="106">
        <v>3</v>
      </c>
      <c r="C55" s="106">
        <v>11</v>
      </c>
      <c r="D55" s="106">
        <v>6</v>
      </c>
      <c r="E55" s="106">
        <v>3</v>
      </c>
      <c r="F55" s="106">
        <v>23</v>
      </c>
      <c r="G55" s="106">
        <v>1</v>
      </c>
      <c r="H55" s="106">
        <v>2</v>
      </c>
      <c r="I55" s="106">
        <v>2</v>
      </c>
      <c r="J55" s="106">
        <v>0</v>
      </c>
      <c r="K55" s="106">
        <v>5</v>
      </c>
      <c r="L55" s="106">
        <v>2</v>
      </c>
      <c r="M55" s="106">
        <v>5</v>
      </c>
      <c r="N55" s="106">
        <v>4</v>
      </c>
      <c r="O55" s="106">
        <v>2</v>
      </c>
      <c r="P55" s="106">
        <v>13</v>
      </c>
      <c r="Q55" s="106">
        <v>0</v>
      </c>
      <c r="R55" s="106">
        <v>4</v>
      </c>
      <c r="S55" s="106">
        <v>0</v>
      </c>
      <c r="T55" s="106">
        <v>1</v>
      </c>
      <c r="U55" s="106">
        <v>5</v>
      </c>
    </row>
    <row r="56" spans="1:21">
      <c r="A56" s="62" t="s">
        <v>53</v>
      </c>
      <c r="B56" s="106">
        <v>4</v>
      </c>
      <c r="C56" s="106">
        <v>12</v>
      </c>
      <c r="D56" s="106">
        <v>5</v>
      </c>
      <c r="E56" s="106">
        <v>2</v>
      </c>
      <c r="F56" s="106">
        <v>23</v>
      </c>
      <c r="G56" s="106">
        <v>2</v>
      </c>
      <c r="H56" s="106">
        <v>2</v>
      </c>
      <c r="I56" s="106">
        <v>1</v>
      </c>
      <c r="J56" s="106">
        <v>0</v>
      </c>
      <c r="K56" s="106">
        <v>5</v>
      </c>
      <c r="L56" s="106">
        <v>1</v>
      </c>
      <c r="M56" s="106">
        <v>7</v>
      </c>
      <c r="N56" s="106">
        <v>3</v>
      </c>
      <c r="O56" s="106">
        <v>2</v>
      </c>
      <c r="P56" s="106">
        <v>13</v>
      </c>
      <c r="Q56" s="106">
        <v>1</v>
      </c>
      <c r="R56" s="106">
        <v>3</v>
      </c>
      <c r="S56" s="106">
        <v>1</v>
      </c>
      <c r="T56" s="106">
        <v>0</v>
      </c>
      <c r="U56" s="106">
        <v>5</v>
      </c>
    </row>
    <row r="57" spans="1:21">
      <c r="A57" s="62" t="s">
        <v>54</v>
      </c>
      <c r="B57" s="106">
        <v>1</v>
      </c>
      <c r="C57" s="106">
        <v>10</v>
      </c>
      <c r="D57" s="106">
        <v>11</v>
      </c>
      <c r="E57" s="106">
        <v>1</v>
      </c>
      <c r="F57" s="106">
        <v>23</v>
      </c>
      <c r="G57" s="106">
        <v>1</v>
      </c>
      <c r="H57" s="106">
        <v>1</v>
      </c>
      <c r="I57" s="106">
        <v>3</v>
      </c>
      <c r="J57" s="106">
        <v>0</v>
      </c>
      <c r="K57" s="106">
        <v>5</v>
      </c>
      <c r="L57" s="106">
        <v>0</v>
      </c>
      <c r="M57" s="106">
        <v>6</v>
      </c>
      <c r="N57" s="106">
        <v>6</v>
      </c>
      <c r="O57" s="106">
        <v>1</v>
      </c>
      <c r="P57" s="106">
        <v>13</v>
      </c>
      <c r="Q57" s="106">
        <v>0</v>
      </c>
      <c r="R57" s="106">
        <v>3</v>
      </c>
      <c r="S57" s="106">
        <v>2</v>
      </c>
      <c r="T57" s="106">
        <v>0</v>
      </c>
      <c r="U57" s="106">
        <v>5</v>
      </c>
    </row>
    <row r="58" spans="1:21">
      <c r="A58" s="62" t="s">
        <v>55</v>
      </c>
      <c r="B58" s="106">
        <v>5</v>
      </c>
      <c r="C58" s="106">
        <v>8</v>
      </c>
      <c r="D58" s="106">
        <v>10</v>
      </c>
      <c r="E58" s="106">
        <v>0</v>
      </c>
      <c r="F58" s="106">
        <v>23</v>
      </c>
      <c r="G58" s="106">
        <v>1</v>
      </c>
      <c r="H58" s="106">
        <v>2</v>
      </c>
      <c r="I58" s="106">
        <v>2</v>
      </c>
      <c r="J58" s="106">
        <v>0</v>
      </c>
      <c r="K58" s="106">
        <v>5</v>
      </c>
      <c r="L58" s="106">
        <v>3</v>
      </c>
      <c r="M58" s="106">
        <v>4</v>
      </c>
      <c r="N58" s="106">
        <v>6</v>
      </c>
      <c r="O58" s="106">
        <v>0</v>
      </c>
      <c r="P58" s="106">
        <v>13</v>
      </c>
      <c r="Q58" s="106">
        <v>1</v>
      </c>
      <c r="R58" s="106">
        <v>2</v>
      </c>
      <c r="S58" s="106">
        <v>2</v>
      </c>
      <c r="T58" s="106">
        <v>0</v>
      </c>
      <c r="U58" s="106">
        <v>5</v>
      </c>
    </row>
    <row r="59" spans="1:21">
      <c r="A59" s="62" t="s">
        <v>56</v>
      </c>
      <c r="B59" s="106">
        <v>0</v>
      </c>
      <c r="C59" s="106">
        <v>8</v>
      </c>
      <c r="D59" s="106">
        <v>10</v>
      </c>
      <c r="E59" s="106">
        <v>5</v>
      </c>
      <c r="F59" s="106">
        <v>23</v>
      </c>
      <c r="G59" s="106">
        <v>0</v>
      </c>
      <c r="H59" s="106">
        <v>1</v>
      </c>
      <c r="I59" s="106">
        <v>3</v>
      </c>
      <c r="J59" s="106">
        <v>1</v>
      </c>
      <c r="K59" s="106">
        <v>5</v>
      </c>
      <c r="L59" s="106">
        <v>0</v>
      </c>
      <c r="M59" s="106">
        <v>4</v>
      </c>
      <c r="N59" s="106">
        <v>6</v>
      </c>
      <c r="O59" s="106">
        <v>3</v>
      </c>
      <c r="P59" s="106">
        <v>13</v>
      </c>
      <c r="Q59" s="106">
        <v>0</v>
      </c>
      <c r="R59" s="106">
        <v>3</v>
      </c>
      <c r="S59" s="106">
        <v>1</v>
      </c>
      <c r="T59" s="106">
        <v>1</v>
      </c>
      <c r="U59" s="106">
        <v>5</v>
      </c>
    </row>
    <row r="60" spans="1:21">
      <c r="A60" s="62" t="s">
        <v>57</v>
      </c>
      <c r="B60" s="106">
        <v>2</v>
      </c>
      <c r="C60" s="106">
        <v>7</v>
      </c>
      <c r="D60" s="106">
        <v>10</v>
      </c>
      <c r="E60" s="106">
        <v>4</v>
      </c>
      <c r="F60" s="106">
        <v>23</v>
      </c>
      <c r="G60" s="106">
        <v>0</v>
      </c>
      <c r="H60" s="106">
        <v>2</v>
      </c>
      <c r="I60" s="106">
        <v>3</v>
      </c>
      <c r="J60" s="106">
        <v>0</v>
      </c>
      <c r="K60" s="106">
        <v>5</v>
      </c>
      <c r="L60" s="106">
        <v>1</v>
      </c>
      <c r="M60" s="106">
        <v>4</v>
      </c>
      <c r="N60" s="106">
        <v>5</v>
      </c>
      <c r="O60" s="106">
        <v>3</v>
      </c>
      <c r="P60" s="106">
        <v>13</v>
      </c>
      <c r="Q60" s="106">
        <v>1</v>
      </c>
      <c r="R60" s="106">
        <v>1</v>
      </c>
      <c r="S60" s="106">
        <v>2</v>
      </c>
      <c r="T60" s="106">
        <v>1</v>
      </c>
      <c r="U60" s="106">
        <v>5</v>
      </c>
    </row>
    <row r="62" spans="1:21">
      <c r="A62" s="62" t="s">
        <v>142</v>
      </c>
      <c r="B62" s="62" t="s">
        <v>73</v>
      </c>
      <c r="G62" s="62" t="s">
        <v>69</v>
      </c>
      <c r="L62" s="62" t="s">
        <v>70</v>
      </c>
      <c r="Q62" s="62" t="s">
        <v>71</v>
      </c>
    </row>
    <row r="63" spans="1:21">
      <c r="B63" s="62" t="s">
        <v>3</v>
      </c>
      <c r="C63" s="62" t="s">
        <v>4</v>
      </c>
      <c r="D63" s="62" t="s">
        <v>5</v>
      </c>
      <c r="E63" s="62" t="s">
        <v>6</v>
      </c>
      <c r="F63" s="62" t="s">
        <v>7</v>
      </c>
      <c r="G63" s="62" t="s">
        <v>3</v>
      </c>
      <c r="H63" s="62" t="s">
        <v>4</v>
      </c>
      <c r="I63" s="62" t="s">
        <v>5</v>
      </c>
      <c r="J63" s="62" t="s">
        <v>6</v>
      </c>
      <c r="K63" s="62" t="s">
        <v>7</v>
      </c>
      <c r="L63" s="62" t="s">
        <v>3</v>
      </c>
      <c r="M63" s="62" t="s">
        <v>4</v>
      </c>
      <c r="N63" s="62" t="s">
        <v>5</v>
      </c>
      <c r="O63" s="62" t="s">
        <v>6</v>
      </c>
      <c r="P63" s="62" t="s">
        <v>7</v>
      </c>
      <c r="Q63" s="62" t="s">
        <v>3</v>
      </c>
      <c r="R63" s="62" t="s">
        <v>4</v>
      </c>
      <c r="S63" s="62" t="s">
        <v>5</v>
      </c>
      <c r="T63" s="62" t="s">
        <v>6</v>
      </c>
      <c r="U63" s="62" t="s">
        <v>7</v>
      </c>
    </row>
    <row r="64" spans="1:21">
      <c r="A64" s="62" t="s">
        <v>2</v>
      </c>
      <c r="B64" s="106">
        <v>1</v>
      </c>
      <c r="C64" s="106">
        <v>5</v>
      </c>
      <c r="D64" s="106">
        <v>5</v>
      </c>
      <c r="E64" s="106">
        <v>2</v>
      </c>
      <c r="F64" s="106">
        <v>13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1</v>
      </c>
      <c r="M64" s="106">
        <v>2</v>
      </c>
      <c r="N64" s="106">
        <v>4</v>
      </c>
      <c r="O64" s="106">
        <v>1</v>
      </c>
      <c r="P64" s="106">
        <v>8</v>
      </c>
      <c r="Q64" s="106">
        <v>0</v>
      </c>
      <c r="R64" s="106">
        <v>3</v>
      </c>
      <c r="S64" s="106">
        <v>1</v>
      </c>
      <c r="T64" s="106">
        <v>1</v>
      </c>
      <c r="U64" s="106">
        <v>5</v>
      </c>
    </row>
    <row r="65" spans="1:21">
      <c r="A65" s="62" t="s">
        <v>148</v>
      </c>
      <c r="B65" s="106">
        <v>1</v>
      </c>
      <c r="C65" s="106">
        <v>5</v>
      </c>
      <c r="D65" s="106">
        <v>5</v>
      </c>
      <c r="E65" s="106">
        <v>2</v>
      </c>
      <c r="F65" s="106">
        <v>13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1</v>
      </c>
      <c r="M65" s="106">
        <v>2</v>
      </c>
      <c r="N65" s="106">
        <v>4</v>
      </c>
      <c r="O65" s="106">
        <v>1</v>
      </c>
      <c r="P65" s="106">
        <v>8</v>
      </c>
      <c r="Q65" s="106">
        <v>0</v>
      </c>
      <c r="R65" s="106">
        <v>3</v>
      </c>
      <c r="S65" s="106">
        <v>1</v>
      </c>
      <c r="T65" s="106">
        <v>1</v>
      </c>
      <c r="U65" s="106">
        <v>5</v>
      </c>
    </row>
    <row r="66" spans="1:21">
      <c r="A66" s="62" t="s">
        <v>37</v>
      </c>
      <c r="B66" s="106">
        <v>1</v>
      </c>
      <c r="C66" s="106">
        <v>4</v>
      </c>
      <c r="D66" s="106">
        <v>6</v>
      </c>
      <c r="E66" s="106">
        <v>2</v>
      </c>
      <c r="F66" s="106">
        <v>13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1</v>
      </c>
      <c r="M66" s="106">
        <v>2</v>
      </c>
      <c r="N66" s="106">
        <v>4</v>
      </c>
      <c r="O66" s="106">
        <v>1</v>
      </c>
      <c r="P66" s="106">
        <v>8</v>
      </c>
      <c r="Q66" s="106">
        <v>0</v>
      </c>
      <c r="R66" s="106">
        <v>2</v>
      </c>
      <c r="S66" s="106">
        <v>2</v>
      </c>
      <c r="T66" s="106">
        <v>1</v>
      </c>
      <c r="U66" s="106">
        <v>5</v>
      </c>
    </row>
    <row r="67" spans="1:21">
      <c r="A67" s="62" t="s">
        <v>38</v>
      </c>
      <c r="B67" s="106">
        <v>1</v>
      </c>
      <c r="C67" s="106">
        <v>4</v>
      </c>
      <c r="D67" s="106">
        <v>6</v>
      </c>
      <c r="E67" s="106">
        <v>2</v>
      </c>
      <c r="F67" s="106">
        <v>13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1</v>
      </c>
      <c r="M67" s="106">
        <v>2</v>
      </c>
      <c r="N67" s="106">
        <v>4</v>
      </c>
      <c r="O67" s="106">
        <v>1</v>
      </c>
      <c r="P67" s="106">
        <v>8</v>
      </c>
      <c r="Q67" s="106">
        <v>0</v>
      </c>
      <c r="R67" s="106">
        <v>2</v>
      </c>
      <c r="S67" s="106">
        <v>2</v>
      </c>
      <c r="T67" s="106">
        <v>1</v>
      </c>
      <c r="U67" s="106">
        <v>5</v>
      </c>
    </row>
    <row r="68" spans="1:21">
      <c r="A68" s="62" t="s">
        <v>39</v>
      </c>
      <c r="B68" s="106">
        <v>1</v>
      </c>
      <c r="C68" s="106">
        <v>3</v>
      </c>
      <c r="D68" s="106">
        <v>7</v>
      </c>
      <c r="E68" s="106">
        <v>2</v>
      </c>
      <c r="F68" s="106">
        <v>13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1</v>
      </c>
      <c r="M68" s="106">
        <v>2</v>
      </c>
      <c r="N68" s="106">
        <v>4</v>
      </c>
      <c r="O68" s="106">
        <v>1</v>
      </c>
      <c r="P68" s="106">
        <v>8</v>
      </c>
      <c r="Q68" s="106">
        <v>0</v>
      </c>
      <c r="R68" s="106">
        <v>1</v>
      </c>
      <c r="S68" s="106">
        <v>3</v>
      </c>
      <c r="T68" s="106">
        <v>1</v>
      </c>
      <c r="U68" s="106">
        <v>5</v>
      </c>
    </row>
    <row r="69" spans="1:21">
      <c r="A69" s="62" t="s">
        <v>40</v>
      </c>
      <c r="B69" s="106">
        <v>0</v>
      </c>
      <c r="C69" s="106">
        <v>5</v>
      </c>
      <c r="D69" s="106">
        <v>7</v>
      </c>
      <c r="E69" s="106">
        <v>1</v>
      </c>
      <c r="F69" s="106">
        <v>13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3</v>
      </c>
      <c r="N69" s="106">
        <v>5</v>
      </c>
      <c r="O69" s="106">
        <v>0</v>
      </c>
      <c r="P69" s="106">
        <v>8</v>
      </c>
      <c r="Q69" s="106">
        <v>0</v>
      </c>
      <c r="R69" s="106">
        <v>2</v>
      </c>
      <c r="S69" s="106">
        <v>2</v>
      </c>
      <c r="T69" s="106">
        <v>1</v>
      </c>
      <c r="U69" s="106">
        <v>5</v>
      </c>
    </row>
    <row r="70" spans="1:21">
      <c r="A70" s="62" t="s">
        <v>41</v>
      </c>
      <c r="B70" s="106">
        <v>1</v>
      </c>
      <c r="C70" s="106">
        <v>7</v>
      </c>
      <c r="D70" s="106">
        <v>4</v>
      </c>
      <c r="E70" s="106">
        <v>1</v>
      </c>
      <c r="F70" s="106">
        <v>13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1</v>
      </c>
      <c r="M70" s="106">
        <v>4</v>
      </c>
      <c r="N70" s="106">
        <v>2</v>
      </c>
      <c r="O70" s="106">
        <v>1</v>
      </c>
      <c r="P70" s="106">
        <v>8</v>
      </c>
      <c r="Q70" s="106">
        <v>0</v>
      </c>
      <c r="R70" s="106">
        <v>3</v>
      </c>
      <c r="S70" s="106">
        <v>2</v>
      </c>
      <c r="T70" s="106">
        <v>0</v>
      </c>
      <c r="U70" s="106">
        <v>5</v>
      </c>
    </row>
    <row r="71" spans="1:21">
      <c r="A71" s="62" t="s">
        <v>42</v>
      </c>
      <c r="B71" s="106">
        <v>3</v>
      </c>
      <c r="C71" s="106">
        <v>9</v>
      </c>
      <c r="D71" s="106">
        <v>1</v>
      </c>
      <c r="E71" s="106">
        <v>0</v>
      </c>
      <c r="F71" s="106">
        <v>13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2</v>
      </c>
      <c r="M71" s="106">
        <v>6</v>
      </c>
      <c r="N71" s="106">
        <v>0</v>
      </c>
      <c r="O71" s="106">
        <v>0</v>
      </c>
      <c r="P71" s="106">
        <v>8</v>
      </c>
      <c r="Q71" s="106">
        <v>1</v>
      </c>
      <c r="R71" s="106">
        <v>3</v>
      </c>
      <c r="S71" s="106">
        <v>1</v>
      </c>
      <c r="T71" s="106">
        <v>0</v>
      </c>
      <c r="U71" s="106">
        <v>5</v>
      </c>
    </row>
    <row r="72" spans="1:21">
      <c r="A72" s="62" t="s">
        <v>43</v>
      </c>
      <c r="B72" s="106">
        <v>2</v>
      </c>
      <c r="C72" s="106">
        <v>7</v>
      </c>
      <c r="D72" s="106">
        <v>4</v>
      </c>
      <c r="E72" s="106">
        <v>0</v>
      </c>
      <c r="F72" s="106">
        <v>13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1</v>
      </c>
      <c r="M72" s="106">
        <v>5</v>
      </c>
      <c r="N72" s="106">
        <v>2</v>
      </c>
      <c r="O72" s="106">
        <v>0</v>
      </c>
      <c r="P72" s="106">
        <v>8</v>
      </c>
      <c r="Q72" s="106">
        <v>1</v>
      </c>
      <c r="R72" s="106">
        <v>2</v>
      </c>
      <c r="S72" s="106">
        <v>2</v>
      </c>
      <c r="T72" s="106">
        <v>0</v>
      </c>
      <c r="U72" s="106">
        <v>5</v>
      </c>
    </row>
    <row r="73" spans="1:21">
      <c r="A73" s="62" t="s">
        <v>44</v>
      </c>
      <c r="B73" s="106">
        <v>2</v>
      </c>
      <c r="C73" s="106">
        <v>9</v>
      </c>
      <c r="D73" s="106">
        <v>2</v>
      </c>
      <c r="E73" s="106">
        <v>0</v>
      </c>
      <c r="F73" s="106">
        <v>13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2</v>
      </c>
      <c r="M73" s="106">
        <v>6</v>
      </c>
      <c r="N73" s="106">
        <v>0</v>
      </c>
      <c r="O73" s="106">
        <v>0</v>
      </c>
      <c r="P73" s="106">
        <v>8</v>
      </c>
      <c r="Q73" s="106">
        <v>0</v>
      </c>
      <c r="R73" s="106">
        <v>3</v>
      </c>
      <c r="S73" s="106">
        <v>2</v>
      </c>
      <c r="T73" s="106">
        <v>0</v>
      </c>
      <c r="U73" s="106">
        <v>5</v>
      </c>
    </row>
    <row r="74" spans="1:21">
      <c r="A74" s="62" t="s">
        <v>45</v>
      </c>
      <c r="B74" s="106">
        <v>1</v>
      </c>
      <c r="C74" s="106">
        <v>5</v>
      </c>
      <c r="D74" s="106">
        <v>5</v>
      </c>
      <c r="E74" s="106">
        <v>2</v>
      </c>
      <c r="F74" s="106">
        <v>13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1</v>
      </c>
      <c r="M74" s="106">
        <v>2</v>
      </c>
      <c r="N74" s="106">
        <v>4</v>
      </c>
      <c r="O74" s="106">
        <v>1</v>
      </c>
      <c r="P74" s="106">
        <v>8</v>
      </c>
      <c r="Q74" s="106">
        <v>0</v>
      </c>
      <c r="R74" s="106">
        <v>3</v>
      </c>
      <c r="S74" s="106">
        <v>1</v>
      </c>
      <c r="T74" s="106">
        <v>1</v>
      </c>
      <c r="U74" s="106">
        <v>5</v>
      </c>
    </row>
    <row r="75" spans="1:21">
      <c r="A75" s="62" t="s">
        <v>46</v>
      </c>
      <c r="B75" s="106">
        <v>0</v>
      </c>
      <c r="C75" s="106">
        <v>6</v>
      </c>
      <c r="D75" s="106">
        <v>5</v>
      </c>
      <c r="E75" s="106">
        <v>2</v>
      </c>
      <c r="F75" s="106">
        <v>13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3</v>
      </c>
      <c r="N75" s="106">
        <v>4</v>
      </c>
      <c r="O75" s="106">
        <v>1</v>
      </c>
      <c r="P75" s="106">
        <v>8</v>
      </c>
      <c r="Q75" s="106">
        <v>0</v>
      </c>
      <c r="R75" s="106">
        <v>3</v>
      </c>
      <c r="S75" s="106">
        <v>1</v>
      </c>
      <c r="T75" s="106">
        <v>1</v>
      </c>
      <c r="U75" s="106">
        <v>5</v>
      </c>
    </row>
    <row r="76" spans="1:21">
      <c r="A76" s="62" t="s">
        <v>47</v>
      </c>
      <c r="B76" s="106">
        <v>1</v>
      </c>
      <c r="C76" s="106">
        <v>7</v>
      </c>
      <c r="D76" s="106">
        <v>5</v>
      </c>
      <c r="E76" s="106">
        <v>0</v>
      </c>
      <c r="F76" s="106">
        <v>13</v>
      </c>
      <c r="G76" s="106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v>1</v>
      </c>
      <c r="M76" s="106">
        <v>4</v>
      </c>
      <c r="N76" s="106">
        <v>3</v>
      </c>
      <c r="O76" s="106">
        <v>0</v>
      </c>
      <c r="P76" s="106">
        <v>8</v>
      </c>
      <c r="Q76" s="106">
        <v>0</v>
      </c>
      <c r="R76" s="106">
        <v>3</v>
      </c>
      <c r="S76" s="106">
        <v>2</v>
      </c>
      <c r="T76" s="106">
        <v>0</v>
      </c>
      <c r="U76" s="106">
        <v>5</v>
      </c>
    </row>
    <row r="77" spans="1:21">
      <c r="A77" s="62" t="s">
        <v>48</v>
      </c>
      <c r="B77" s="106">
        <v>5</v>
      </c>
      <c r="C77" s="106">
        <v>6</v>
      </c>
      <c r="D77" s="106">
        <v>2</v>
      </c>
      <c r="E77" s="106">
        <v>0</v>
      </c>
      <c r="F77" s="106">
        <v>13</v>
      </c>
      <c r="G77" s="106">
        <v>0</v>
      </c>
      <c r="H77" s="106">
        <v>0</v>
      </c>
      <c r="I77" s="106">
        <v>0</v>
      </c>
      <c r="J77" s="106">
        <v>0</v>
      </c>
      <c r="K77" s="106">
        <v>0</v>
      </c>
      <c r="L77" s="106">
        <v>2</v>
      </c>
      <c r="M77" s="106">
        <v>5</v>
      </c>
      <c r="N77" s="106">
        <v>1</v>
      </c>
      <c r="O77" s="106">
        <v>0</v>
      </c>
      <c r="P77" s="106">
        <v>8</v>
      </c>
      <c r="Q77" s="106">
        <v>3</v>
      </c>
      <c r="R77" s="106">
        <v>1</v>
      </c>
      <c r="S77" s="106">
        <v>1</v>
      </c>
      <c r="T77" s="106">
        <v>0</v>
      </c>
      <c r="U77" s="106">
        <v>5</v>
      </c>
    </row>
    <row r="78" spans="1:21">
      <c r="A78" s="62" t="s">
        <v>49</v>
      </c>
      <c r="B78" s="106">
        <v>1</v>
      </c>
      <c r="C78" s="106">
        <v>5</v>
      </c>
      <c r="D78" s="106">
        <v>5</v>
      </c>
      <c r="E78" s="106">
        <v>2</v>
      </c>
      <c r="F78" s="106">
        <v>13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1</v>
      </c>
      <c r="M78" s="106">
        <v>2</v>
      </c>
      <c r="N78" s="106">
        <v>4</v>
      </c>
      <c r="O78" s="106">
        <v>1</v>
      </c>
      <c r="P78" s="106">
        <v>8</v>
      </c>
      <c r="Q78" s="106">
        <v>0</v>
      </c>
      <c r="R78" s="106">
        <v>3</v>
      </c>
      <c r="S78" s="106">
        <v>1</v>
      </c>
      <c r="T78" s="106">
        <v>1</v>
      </c>
      <c r="U78" s="106">
        <v>5</v>
      </c>
    </row>
    <row r="79" spans="1:21">
      <c r="A79" s="62" t="s">
        <v>50</v>
      </c>
      <c r="B79" s="106">
        <v>1</v>
      </c>
      <c r="C79" s="106">
        <v>6</v>
      </c>
      <c r="D79" s="106">
        <v>4</v>
      </c>
      <c r="E79" s="106">
        <v>2</v>
      </c>
      <c r="F79" s="106">
        <v>13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1</v>
      </c>
      <c r="M79" s="106">
        <v>3</v>
      </c>
      <c r="N79" s="106">
        <v>3</v>
      </c>
      <c r="O79" s="106">
        <v>1</v>
      </c>
      <c r="P79" s="106">
        <v>8</v>
      </c>
      <c r="Q79" s="106">
        <v>0</v>
      </c>
      <c r="R79" s="106">
        <v>3</v>
      </c>
      <c r="S79" s="106">
        <v>1</v>
      </c>
      <c r="T79" s="106">
        <v>1</v>
      </c>
      <c r="U79" s="106">
        <v>5</v>
      </c>
    </row>
    <row r="80" spans="1:21">
      <c r="A80" s="62" t="s">
        <v>51</v>
      </c>
      <c r="B80" s="106">
        <v>2</v>
      </c>
      <c r="C80" s="106">
        <v>8</v>
      </c>
      <c r="D80" s="106">
        <v>1</v>
      </c>
      <c r="E80" s="106">
        <v>2</v>
      </c>
      <c r="F80" s="106">
        <v>13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1</v>
      </c>
      <c r="M80" s="106">
        <v>5</v>
      </c>
      <c r="N80" s="106">
        <v>1</v>
      </c>
      <c r="O80" s="106">
        <v>1</v>
      </c>
      <c r="P80" s="106">
        <v>8</v>
      </c>
      <c r="Q80" s="106">
        <v>1</v>
      </c>
      <c r="R80" s="106">
        <v>3</v>
      </c>
      <c r="S80" s="106">
        <v>0</v>
      </c>
      <c r="T80" s="106">
        <v>1</v>
      </c>
      <c r="U80" s="106">
        <v>5</v>
      </c>
    </row>
    <row r="81" spans="1:21">
      <c r="A81" s="62" t="s">
        <v>52</v>
      </c>
      <c r="B81" s="106">
        <v>2</v>
      </c>
      <c r="C81" s="106">
        <v>8</v>
      </c>
      <c r="D81" s="106">
        <v>1</v>
      </c>
      <c r="E81" s="106">
        <v>2</v>
      </c>
      <c r="F81" s="106">
        <v>13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2</v>
      </c>
      <c r="M81" s="106">
        <v>4</v>
      </c>
      <c r="N81" s="106">
        <v>1</v>
      </c>
      <c r="O81" s="106">
        <v>1</v>
      </c>
      <c r="P81" s="106">
        <v>8</v>
      </c>
      <c r="Q81" s="106">
        <v>0</v>
      </c>
      <c r="R81" s="106">
        <v>4</v>
      </c>
      <c r="S81" s="106">
        <v>0</v>
      </c>
      <c r="T81" s="106">
        <v>1</v>
      </c>
      <c r="U81" s="106">
        <v>5</v>
      </c>
    </row>
    <row r="82" spans="1:21">
      <c r="A82" s="62" t="s">
        <v>53</v>
      </c>
      <c r="B82" s="106">
        <v>2</v>
      </c>
      <c r="C82" s="106">
        <v>8</v>
      </c>
      <c r="D82" s="106">
        <v>2</v>
      </c>
      <c r="E82" s="106">
        <v>1</v>
      </c>
      <c r="F82" s="106">
        <v>13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1</v>
      </c>
      <c r="M82" s="106">
        <v>5</v>
      </c>
      <c r="N82" s="106">
        <v>1</v>
      </c>
      <c r="O82" s="106">
        <v>1</v>
      </c>
      <c r="P82" s="106">
        <v>8</v>
      </c>
      <c r="Q82" s="106">
        <v>1</v>
      </c>
      <c r="R82" s="106">
        <v>3</v>
      </c>
      <c r="S82" s="106">
        <v>1</v>
      </c>
      <c r="T82" s="106">
        <v>0</v>
      </c>
      <c r="U82" s="106">
        <v>5</v>
      </c>
    </row>
    <row r="83" spans="1:21">
      <c r="A83" s="62" t="s">
        <v>54</v>
      </c>
      <c r="B83" s="106">
        <v>0</v>
      </c>
      <c r="C83" s="106">
        <v>7</v>
      </c>
      <c r="D83" s="106">
        <v>6</v>
      </c>
      <c r="E83" s="106">
        <v>0</v>
      </c>
      <c r="F83" s="106">
        <v>13</v>
      </c>
      <c r="G83" s="106">
        <v>0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6">
        <v>4</v>
      </c>
      <c r="N83" s="106">
        <v>4</v>
      </c>
      <c r="O83" s="106">
        <v>0</v>
      </c>
      <c r="P83" s="106">
        <v>8</v>
      </c>
      <c r="Q83" s="106">
        <v>0</v>
      </c>
      <c r="R83" s="106">
        <v>3</v>
      </c>
      <c r="S83" s="106">
        <v>2</v>
      </c>
      <c r="T83" s="106">
        <v>0</v>
      </c>
      <c r="U83" s="106">
        <v>5</v>
      </c>
    </row>
    <row r="84" spans="1:21">
      <c r="A84" s="62" t="s">
        <v>55</v>
      </c>
      <c r="B84" s="106">
        <v>3</v>
      </c>
      <c r="C84" s="106">
        <v>5</v>
      </c>
      <c r="D84" s="106">
        <v>5</v>
      </c>
      <c r="E84" s="106">
        <v>0</v>
      </c>
      <c r="F84" s="106">
        <v>13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2</v>
      </c>
      <c r="M84" s="106">
        <v>3</v>
      </c>
      <c r="N84" s="106">
        <v>3</v>
      </c>
      <c r="O84" s="106">
        <v>0</v>
      </c>
      <c r="P84" s="106">
        <v>8</v>
      </c>
      <c r="Q84" s="106">
        <v>1</v>
      </c>
      <c r="R84" s="106">
        <v>2</v>
      </c>
      <c r="S84" s="106">
        <v>2</v>
      </c>
      <c r="T84" s="106">
        <v>0</v>
      </c>
      <c r="U84" s="106">
        <v>5</v>
      </c>
    </row>
    <row r="85" spans="1:21">
      <c r="A85" s="62" t="s">
        <v>56</v>
      </c>
      <c r="B85" s="106">
        <v>0</v>
      </c>
      <c r="C85" s="106">
        <v>6</v>
      </c>
      <c r="D85" s="106">
        <v>5</v>
      </c>
      <c r="E85" s="106">
        <v>2</v>
      </c>
      <c r="F85" s="106">
        <v>13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3</v>
      </c>
      <c r="N85" s="106">
        <v>4</v>
      </c>
      <c r="O85" s="106">
        <v>1</v>
      </c>
      <c r="P85" s="106">
        <v>8</v>
      </c>
      <c r="Q85" s="106">
        <v>0</v>
      </c>
      <c r="R85" s="106">
        <v>3</v>
      </c>
      <c r="S85" s="106">
        <v>1</v>
      </c>
      <c r="T85" s="106">
        <v>1</v>
      </c>
      <c r="U85" s="106">
        <v>5</v>
      </c>
    </row>
    <row r="86" spans="1:21">
      <c r="A86" s="62" t="s">
        <v>57</v>
      </c>
      <c r="B86" s="106">
        <v>2</v>
      </c>
      <c r="C86" s="106">
        <v>4</v>
      </c>
      <c r="D86" s="106">
        <v>5</v>
      </c>
      <c r="E86" s="106">
        <v>2</v>
      </c>
      <c r="F86" s="106">
        <v>13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1</v>
      </c>
      <c r="M86" s="106">
        <v>3</v>
      </c>
      <c r="N86" s="106">
        <v>3</v>
      </c>
      <c r="O86" s="106">
        <v>1</v>
      </c>
      <c r="P86" s="106">
        <v>8</v>
      </c>
      <c r="Q86" s="106">
        <v>1</v>
      </c>
      <c r="R86" s="106">
        <v>1</v>
      </c>
      <c r="S86" s="106">
        <v>2</v>
      </c>
      <c r="T86" s="106">
        <v>1</v>
      </c>
      <c r="U86" s="106">
        <v>5</v>
      </c>
    </row>
    <row r="88" spans="1:21">
      <c r="A88" s="62" t="s">
        <v>143</v>
      </c>
      <c r="B88" s="62" t="s">
        <v>73</v>
      </c>
      <c r="G88" s="62" t="s">
        <v>69</v>
      </c>
      <c r="L88" s="62" t="s">
        <v>70</v>
      </c>
      <c r="Q88" s="62" t="s">
        <v>71</v>
      </c>
    </row>
    <row r="89" spans="1:21">
      <c r="B89" s="62" t="s">
        <v>3</v>
      </c>
      <c r="C89" s="62" t="s">
        <v>4</v>
      </c>
      <c r="D89" s="62" t="s">
        <v>5</v>
      </c>
      <c r="E89" s="62" t="s">
        <v>6</v>
      </c>
      <c r="F89" s="62" t="s">
        <v>7</v>
      </c>
      <c r="G89" s="62" t="s">
        <v>3</v>
      </c>
      <c r="H89" s="62" t="s">
        <v>4</v>
      </c>
      <c r="I89" s="62" t="s">
        <v>5</v>
      </c>
      <c r="J89" s="62" t="s">
        <v>6</v>
      </c>
      <c r="K89" s="62" t="s">
        <v>7</v>
      </c>
      <c r="L89" s="62" t="s">
        <v>3</v>
      </c>
      <c r="M89" s="62" t="s">
        <v>4</v>
      </c>
      <c r="N89" s="62" t="s">
        <v>5</v>
      </c>
      <c r="O89" s="62" t="s">
        <v>6</v>
      </c>
      <c r="P89" s="62" t="s">
        <v>7</v>
      </c>
      <c r="Q89" s="62" t="s">
        <v>3</v>
      </c>
      <c r="R89" s="62" t="s">
        <v>4</v>
      </c>
      <c r="S89" s="62" t="s">
        <v>5</v>
      </c>
      <c r="T89" s="62" t="s">
        <v>6</v>
      </c>
      <c r="U89" s="62" t="s">
        <v>7</v>
      </c>
    </row>
    <row r="90" spans="1:21">
      <c r="A90" s="62" t="s">
        <v>2</v>
      </c>
      <c r="B90" s="106">
        <v>0</v>
      </c>
      <c r="C90" s="106">
        <v>2</v>
      </c>
      <c r="D90" s="106">
        <v>4</v>
      </c>
      <c r="E90" s="106">
        <v>2</v>
      </c>
      <c r="F90" s="106">
        <v>8</v>
      </c>
      <c r="G90" s="106">
        <v>0</v>
      </c>
      <c r="H90" s="106">
        <v>2</v>
      </c>
      <c r="I90" s="106">
        <v>2</v>
      </c>
      <c r="J90" s="106">
        <v>1</v>
      </c>
      <c r="K90" s="106">
        <v>5</v>
      </c>
      <c r="L90" s="106">
        <v>0</v>
      </c>
      <c r="M90" s="106">
        <v>0</v>
      </c>
      <c r="N90" s="106">
        <v>2</v>
      </c>
      <c r="O90" s="106">
        <v>1</v>
      </c>
      <c r="P90" s="106">
        <v>3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</row>
    <row r="91" spans="1:21">
      <c r="A91" s="62" t="s">
        <v>148</v>
      </c>
      <c r="B91" s="106">
        <v>0</v>
      </c>
      <c r="C91" s="106">
        <v>3</v>
      </c>
      <c r="D91" s="106">
        <v>4</v>
      </c>
      <c r="E91" s="106">
        <v>1</v>
      </c>
      <c r="F91" s="106">
        <v>8</v>
      </c>
      <c r="G91" s="106">
        <v>0</v>
      </c>
      <c r="H91" s="106">
        <v>3</v>
      </c>
      <c r="I91" s="106">
        <v>2</v>
      </c>
      <c r="J91" s="106">
        <v>0</v>
      </c>
      <c r="K91" s="106">
        <v>5</v>
      </c>
      <c r="L91" s="106">
        <v>0</v>
      </c>
      <c r="M91" s="106">
        <v>0</v>
      </c>
      <c r="N91" s="106">
        <v>2</v>
      </c>
      <c r="O91" s="106">
        <v>1</v>
      </c>
      <c r="P91" s="106">
        <v>3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</row>
    <row r="92" spans="1:21">
      <c r="A92" s="62" t="s">
        <v>37</v>
      </c>
      <c r="B92" s="106">
        <v>0</v>
      </c>
      <c r="C92" s="106">
        <v>2</v>
      </c>
      <c r="D92" s="106">
        <v>4</v>
      </c>
      <c r="E92" s="106">
        <v>2</v>
      </c>
      <c r="F92" s="106">
        <v>8</v>
      </c>
      <c r="G92" s="106">
        <v>0</v>
      </c>
      <c r="H92" s="106">
        <v>2</v>
      </c>
      <c r="I92" s="106">
        <v>2</v>
      </c>
      <c r="J92" s="106">
        <v>1</v>
      </c>
      <c r="K92" s="106">
        <v>5</v>
      </c>
      <c r="L92" s="106">
        <v>0</v>
      </c>
      <c r="M92" s="106">
        <v>0</v>
      </c>
      <c r="N92" s="106">
        <v>2</v>
      </c>
      <c r="O92" s="106">
        <v>1</v>
      </c>
      <c r="P92" s="106">
        <v>3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</row>
    <row r="93" spans="1:21">
      <c r="A93" s="62" t="s">
        <v>38</v>
      </c>
      <c r="B93" s="106">
        <v>0</v>
      </c>
      <c r="C93" s="106">
        <v>2</v>
      </c>
      <c r="D93" s="106">
        <v>4</v>
      </c>
      <c r="E93" s="106">
        <v>2</v>
      </c>
      <c r="F93" s="106">
        <v>8</v>
      </c>
      <c r="G93" s="106">
        <v>0</v>
      </c>
      <c r="H93" s="106">
        <v>2</v>
      </c>
      <c r="I93" s="106">
        <v>2</v>
      </c>
      <c r="J93" s="106">
        <v>1</v>
      </c>
      <c r="K93" s="106">
        <v>5</v>
      </c>
      <c r="L93" s="106">
        <v>0</v>
      </c>
      <c r="M93" s="106">
        <v>0</v>
      </c>
      <c r="N93" s="106">
        <v>2</v>
      </c>
      <c r="O93" s="106">
        <v>1</v>
      </c>
      <c r="P93" s="106">
        <v>3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</row>
    <row r="94" spans="1:21">
      <c r="A94" s="62" t="s">
        <v>39</v>
      </c>
      <c r="B94" s="106">
        <v>0</v>
      </c>
      <c r="C94" s="106">
        <v>2</v>
      </c>
      <c r="D94" s="106">
        <v>2</v>
      </c>
      <c r="E94" s="106">
        <v>4</v>
      </c>
      <c r="F94" s="106">
        <v>8</v>
      </c>
      <c r="G94" s="106">
        <v>0</v>
      </c>
      <c r="H94" s="106">
        <v>2</v>
      </c>
      <c r="I94" s="106">
        <v>2</v>
      </c>
      <c r="J94" s="106">
        <v>1</v>
      </c>
      <c r="K94" s="106">
        <v>5</v>
      </c>
      <c r="L94" s="106">
        <v>0</v>
      </c>
      <c r="M94" s="106">
        <v>0</v>
      </c>
      <c r="N94" s="106">
        <v>0</v>
      </c>
      <c r="O94" s="106">
        <v>3</v>
      </c>
      <c r="P94" s="106">
        <v>3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</row>
    <row r="95" spans="1:21">
      <c r="A95" s="62" t="s">
        <v>40</v>
      </c>
      <c r="B95" s="106">
        <v>0</v>
      </c>
      <c r="C95" s="106">
        <v>2</v>
      </c>
      <c r="D95" s="106">
        <v>4</v>
      </c>
      <c r="E95" s="106">
        <v>2</v>
      </c>
      <c r="F95" s="106">
        <v>8</v>
      </c>
      <c r="G95" s="106">
        <v>0</v>
      </c>
      <c r="H95" s="106">
        <v>2</v>
      </c>
      <c r="I95" s="106">
        <v>2</v>
      </c>
      <c r="J95" s="106">
        <v>1</v>
      </c>
      <c r="K95" s="106">
        <v>5</v>
      </c>
      <c r="L95" s="106">
        <v>0</v>
      </c>
      <c r="M95" s="106">
        <v>0</v>
      </c>
      <c r="N95" s="106">
        <v>2</v>
      </c>
      <c r="O95" s="106">
        <v>1</v>
      </c>
      <c r="P95" s="106">
        <v>3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</row>
    <row r="96" spans="1:21">
      <c r="A96" s="62" t="s">
        <v>41</v>
      </c>
      <c r="B96" s="106">
        <v>1</v>
      </c>
      <c r="C96" s="106">
        <v>2</v>
      </c>
      <c r="D96" s="106">
        <v>4</v>
      </c>
      <c r="E96" s="106">
        <v>1</v>
      </c>
      <c r="F96" s="106">
        <v>8</v>
      </c>
      <c r="G96" s="106">
        <v>1</v>
      </c>
      <c r="H96" s="106">
        <v>1</v>
      </c>
      <c r="I96" s="106">
        <v>3</v>
      </c>
      <c r="J96" s="106">
        <v>0</v>
      </c>
      <c r="K96" s="106">
        <v>5</v>
      </c>
      <c r="L96" s="106">
        <v>0</v>
      </c>
      <c r="M96" s="106">
        <v>1</v>
      </c>
      <c r="N96" s="106">
        <v>1</v>
      </c>
      <c r="O96" s="106">
        <v>1</v>
      </c>
      <c r="P96" s="106">
        <v>3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</row>
    <row r="97" spans="1:21">
      <c r="A97" s="62" t="s">
        <v>42</v>
      </c>
      <c r="B97" s="106">
        <v>3</v>
      </c>
      <c r="C97" s="106">
        <v>5</v>
      </c>
      <c r="D97" s="106">
        <v>0</v>
      </c>
      <c r="E97" s="106">
        <v>0</v>
      </c>
      <c r="F97" s="106">
        <v>8</v>
      </c>
      <c r="G97" s="106">
        <v>3</v>
      </c>
      <c r="H97" s="106">
        <v>2</v>
      </c>
      <c r="I97" s="106">
        <v>0</v>
      </c>
      <c r="J97" s="106">
        <v>0</v>
      </c>
      <c r="K97" s="106">
        <v>5</v>
      </c>
      <c r="L97" s="106">
        <v>0</v>
      </c>
      <c r="M97" s="106">
        <v>3</v>
      </c>
      <c r="N97" s="106">
        <v>0</v>
      </c>
      <c r="O97" s="106">
        <v>0</v>
      </c>
      <c r="P97" s="106">
        <v>3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</row>
    <row r="98" spans="1:21">
      <c r="A98" s="62" t="s">
        <v>43</v>
      </c>
      <c r="B98" s="106">
        <v>1</v>
      </c>
      <c r="C98" s="106">
        <v>5</v>
      </c>
      <c r="D98" s="106">
        <v>2</v>
      </c>
      <c r="E98" s="106">
        <v>0</v>
      </c>
      <c r="F98" s="106">
        <v>8</v>
      </c>
      <c r="G98" s="106">
        <v>1</v>
      </c>
      <c r="H98" s="106">
        <v>2</v>
      </c>
      <c r="I98" s="106">
        <v>2</v>
      </c>
      <c r="J98" s="106">
        <v>0</v>
      </c>
      <c r="K98" s="106">
        <v>5</v>
      </c>
      <c r="L98" s="106">
        <v>0</v>
      </c>
      <c r="M98" s="106">
        <v>3</v>
      </c>
      <c r="N98" s="106">
        <v>0</v>
      </c>
      <c r="O98" s="106">
        <v>0</v>
      </c>
      <c r="P98" s="106">
        <v>3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</row>
    <row r="99" spans="1:21">
      <c r="A99" s="62" t="s">
        <v>44</v>
      </c>
      <c r="B99" s="106">
        <v>1</v>
      </c>
      <c r="C99" s="106">
        <v>4</v>
      </c>
      <c r="D99" s="106">
        <v>2</v>
      </c>
      <c r="E99" s="106">
        <v>1</v>
      </c>
      <c r="F99" s="106">
        <v>8</v>
      </c>
      <c r="G99" s="106">
        <v>1</v>
      </c>
      <c r="H99" s="106">
        <v>2</v>
      </c>
      <c r="I99" s="106">
        <v>1</v>
      </c>
      <c r="J99" s="106">
        <v>1</v>
      </c>
      <c r="K99" s="106">
        <v>5</v>
      </c>
      <c r="L99" s="106">
        <v>0</v>
      </c>
      <c r="M99" s="106">
        <v>2</v>
      </c>
      <c r="N99" s="106">
        <v>1</v>
      </c>
      <c r="O99" s="106">
        <v>0</v>
      </c>
      <c r="P99" s="106">
        <v>3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</row>
    <row r="100" spans="1:21">
      <c r="A100" s="62" t="s">
        <v>45</v>
      </c>
      <c r="B100" s="106">
        <v>0</v>
      </c>
      <c r="C100" s="106">
        <v>3</v>
      </c>
      <c r="D100" s="106">
        <v>5</v>
      </c>
      <c r="E100" s="106">
        <v>0</v>
      </c>
      <c r="F100" s="106">
        <v>8</v>
      </c>
      <c r="G100" s="106">
        <v>0</v>
      </c>
      <c r="H100" s="106">
        <v>3</v>
      </c>
      <c r="I100" s="106">
        <v>2</v>
      </c>
      <c r="J100" s="106">
        <v>0</v>
      </c>
      <c r="K100" s="106">
        <v>5</v>
      </c>
      <c r="L100" s="106">
        <v>0</v>
      </c>
      <c r="M100" s="106">
        <v>0</v>
      </c>
      <c r="N100" s="106">
        <v>3</v>
      </c>
      <c r="O100" s="106">
        <v>0</v>
      </c>
      <c r="P100" s="106">
        <v>3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</row>
    <row r="101" spans="1:21">
      <c r="A101" s="62" t="s">
        <v>46</v>
      </c>
      <c r="B101" s="106">
        <v>0</v>
      </c>
      <c r="C101" s="106">
        <v>4</v>
      </c>
      <c r="D101" s="106">
        <v>4</v>
      </c>
      <c r="E101" s="106">
        <v>0</v>
      </c>
      <c r="F101" s="106">
        <v>8</v>
      </c>
      <c r="G101" s="106">
        <v>0</v>
      </c>
      <c r="H101" s="106">
        <v>3</v>
      </c>
      <c r="I101" s="106">
        <v>2</v>
      </c>
      <c r="J101" s="106">
        <v>0</v>
      </c>
      <c r="K101" s="106">
        <v>5</v>
      </c>
      <c r="L101" s="106">
        <v>0</v>
      </c>
      <c r="M101" s="106">
        <v>1</v>
      </c>
      <c r="N101" s="106">
        <v>2</v>
      </c>
      <c r="O101" s="106">
        <v>0</v>
      </c>
      <c r="P101" s="106">
        <v>3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</row>
    <row r="102" spans="1:21">
      <c r="A102" s="62" t="s">
        <v>47</v>
      </c>
      <c r="B102" s="106">
        <v>1</v>
      </c>
      <c r="C102" s="106">
        <v>4</v>
      </c>
      <c r="D102" s="106">
        <v>3</v>
      </c>
      <c r="E102" s="106">
        <v>0</v>
      </c>
      <c r="F102" s="106">
        <v>8</v>
      </c>
      <c r="G102" s="106">
        <v>1</v>
      </c>
      <c r="H102" s="106">
        <v>3</v>
      </c>
      <c r="I102" s="106">
        <v>1</v>
      </c>
      <c r="J102" s="106">
        <v>0</v>
      </c>
      <c r="K102" s="106">
        <v>5</v>
      </c>
      <c r="L102" s="106">
        <v>0</v>
      </c>
      <c r="M102" s="106">
        <v>1</v>
      </c>
      <c r="N102" s="106">
        <v>2</v>
      </c>
      <c r="O102" s="106">
        <v>0</v>
      </c>
      <c r="P102" s="106">
        <v>3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</row>
    <row r="103" spans="1:21">
      <c r="A103" s="62" t="s">
        <v>48</v>
      </c>
      <c r="B103" s="106">
        <v>2</v>
      </c>
      <c r="C103" s="106">
        <v>3</v>
      </c>
      <c r="D103" s="106">
        <v>3</v>
      </c>
      <c r="E103" s="106">
        <v>0</v>
      </c>
      <c r="F103" s="106">
        <v>8</v>
      </c>
      <c r="G103" s="106">
        <v>2</v>
      </c>
      <c r="H103" s="106">
        <v>2</v>
      </c>
      <c r="I103" s="106">
        <v>1</v>
      </c>
      <c r="J103" s="106">
        <v>0</v>
      </c>
      <c r="K103" s="106">
        <v>5</v>
      </c>
      <c r="L103" s="106">
        <v>0</v>
      </c>
      <c r="M103" s="106">
        <v>1</v>
      </c>
      <c r="N103" s="106">
        <v>2</v>
      </c>
      <c r="O103" s="106">
        <v>0</v>
      </c>
      <c r="P103" s="106">
        <v>3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</row>
    <row r="104" spans="1:21">
      <c r="A104" s="62" t="s">
        <v>49</v>
      </c>
      <c r="B104" s="106">
        <v>1</v>
      </c>
      <c r="C104" s="106">
        <v>2</v>
      </c>
      <c r="D104" s="106">
        <v>5</v>
      </c>
      <c r="E104" s="106">
        <v>0</v>
      </c>
      <c r="F104" s="106">
        <v>8</v>
      </c>
      <c r="G104" s="106">
        <v>1</v>
      </c>
      <c r="H104" s="106">
        <v>2</v>
      </c>
      <c r="I104" s="106">
        <v>2</v>
      </c>
      <c r="J104" s="106">
        <v>0</v>
      </c>
      <c r="K104" s="106">
        <v>5</v>
      </c>
      <c r="L104" s="106">
        <v>0</v>
      </c>
      <c r="M104" s="106">
        <v>0</v>
      </c>
      <c r="N104" s="106">
        <v>3</v>
      </c>
      <c r="O104" s="106">
        <v>0</v>
      </c>
      <c r="P104" s="106">
        <v>3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</row>
    <row r="105" spans="1:21">
      <c r="A105" s="62" t="s">
        <v>50</v>
      </c>
      <c r="B105" s="106">
        <v>0</v>
      </c>
      <c r="C105" s="106">
        <v>2</v>
      </c>
      <c r="D105" s="106">
        <v>4</v>
      </c>
      <c r="E105" s="106">
        <v>2</v>
      </c>
      <c r="F105" s="106">
        <v>8</v>
      </c>
      <c r="G105" s="106">
        <v>0</v>
      </c>
      <c r="H105" s="106">
        <v>2</v>
      </c>
      <c r="I105" s="106">
        <v>2</v>
      </c>
      <c r="J105" s="106">
        <v>1</v>
      </c>
      <c r="K105" s="106">
        <v>5</v>
      </c>
      <c r="L105" s="106">
        <v>0</v>
      </c>
      <c r="M105" s="106">
        <v>0</v>
      </c>
      <c r="N105" s="106">
        <v>2</v>
      </c>
      <c r="O105" s="106">
        <v>1</v>
      </c>
      <c r="P105" s="106">
        <v>3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</row>
    <row r="106" spans="1:21">
      <c r="A106" s="62" t="s">
        <v>51</v>
      </c>
      <c r="B106" s="106">
        <v>0</v>
      </c>
      <c r="C106" s="106">
        <v>4</v>
      </c>
      <c r="D106" s="106">
        <v>2</v>
      </c>
      <c r="E106" s="106">
        <v>2</v>
      </c>
      <c r="F106" s="106">
        <v>8</v>
      </c>
      <c r="G106" s="106">
        <v>0</v>
      </c>
      <c r="H106" s="106">
        <v>3</v>
      </c>
      <c r="I106" s="106">
        <v>1</v>
      </c>
      <c r="J106" s="106">
        <v>1</v>
      </c>
      <c r="K106" s="106">
        <v>5</v>
      </c>
      <c r="L106" s="106">
        <v>0</v>
      </c>
      <c r="M106" s="106">
        <v>1</v>
      </c>
      <c r="N106" s="106">
        <v>1</v>
      </c>
      <c r="O106" s="106">
        <v>1</v>
      </c>
      <c r="P106" s="106">
        <v>3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</row>
    <row r="107" spans="1:21">
      <c r="A107" s="62" t="s">
        <v>52</v>
      </c>
      <c r="B107" s="106">
        <v>1</v>
      </c>
      <c r="C107" s="106">
        <v>2</v>
      </c>
      <c r="D107" s="106">
        <v>5</v>
      </c>
      <c r="E107" s="106">
        <v>0</v>
      </c>
      <c r="F107" s="106">
        <v>8</v>
      </c>
      <c r="G107" s="106">
        <v>1</v>
      </c>
      <c r="H107" s="106">
        <v>2</v>
      </c>
      <c r="I107" s="106">
        <v>2</v>
      </c>
      <c r="J107" s="106">
        <v>0</v>
      </c>
      <c r="K107" s="106">
        <v>5</v>
      </c>
      <c r="L107" s="106">
        <v>0</v>
      </c>
      <c r="M107" s="106">
        <v>0</v>
      </c>
      <c r="N107" s="106">
        <v>3</v>
      </c>
      <c r="O107" s="106">
        <v>0</v>
      </c>
      <c r="P107" s="106">
        <v>3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</row>
    <row r="108" spans="1:21">
      <c r="A108" s="62" t="s">
        <v>53</v>
      </c>
      <c r="B108" s="106">
        <v>2</v>
      </c>
      <c r="C108" s="106">
        <v>3</v>
      </c>
      <c r="D108" s="106">
        <v>3</v>
      </c>
      <c r="E108" s="106">
        <v>0</v>
      </c>
      <c r="F108" s="106">
        <v>8</v>
      </c>
      <c r="G108" s="106">
        <v>2</v>
      </c>
      <c r="H108" s="106">
        <v>2</v>
      </c>
      <c r="I108" s="106">
        <v>1</v>
      </c>
      <c r="J108" s="106">
        <v>0</v>
      </c>
      <c r="K108" s="106">
        <v>5</v>
      </c>
      <c r="L108" s="106">
        <v>0</v>
      </c>
      <c r="M108" s="106">
        <v>1</v>
      </c>
      <c r="N108" s="106">
        <v>2</v>
      </c>
      <c r="O108" s="106">
        <v>0</v>
      </c>
      <c r="P108" s="106">
        <v>3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</row>
    <row r="109" spans="1:21">
      <c r="A109" s="62" t="s">
        <v>54</v>
      </c>
      <c r="B109" s="106">
        <v>1</v>
      </c>
      <c r="C109" s="106">
        <v>2</v>
      </c>
      <c r="D109" s="106">
        <v>5</v>
      </c>
      <c r="E109" s="106">
        <v>0</v>
      </c>
      <c r="F109" s="106">
        <v>8</v>
      </c>
      <c r="G109" s="106">
        <v>1</v>
      </c>
      <c r="H109" s="106">
        <v>1</v>
      </c>
      <c r="I109" s="106">
        <v>3</v>
      </c>
      <c r="J109" s="106">
        <v>0</v>
      </c>
      <c r="K109" s="106">
        <v>5</v>
      </c>
      <c r="L109" s="106">
        <v>0</v>
      </c>
      <c r="M109" s="106">
        <v>1</v>
      </c>
      <c r="N109" s="106">
        <v>2</v>
      </c>
      <c r="O109" s="106">
        <v>0</v>
      </c>
      <c r="P109" s="106">
        <v>3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</row>
    <row r="110" spans="1:21">
      <c r="A110" s="62" t="s">
        <v>55</v>
      </c>
      <c r="B110" s="106">
        <v>1</v>
      </c>
      <c r="C110" s="106">
        <v>3</v>
      </c>
      <c r="D110" s="106">
        <v>4</v>
      </c>
      <c r="E110" s="106">
        <v>0</v>
      </c>
      <c r="F110" s="106">
        <v>8</v>
      </c>
      <c r="G110" s="106">
        <v>1</v>
      </c>
      <c r="H110" s="106">
        <v>2</v>
      </c>
      <c r="I110" s="106">
        <v>2</v>
      </c>
      <c r="J110" s="106">
        <v>0</v>
      </c>
      <c r="K110" s="106">
        <v>5</v>
      </c>
      <c r="L110" s="106">
        <v>0</v>
      </c>
      <c r="M110" s="106">
        <v>1</v>
      </c>
      <c r="N110" s="106">
        <v>2</v>
      </c>
      <c r="O110" s="106">
        <v>0</v>
      </c>
      <c r="P110" s="106">
        <v>3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</row>
    <row r="111" spans="1:21">
      <c r="A111" s="62" t="s">
        <v>56</v>
      </c>
      <c r="B111" s="106">
        <v>0</v>
      </c>
      <c r="C111" s="106">
        <v>1</v>
      </c>
      <c r="D111" s="106">
        <v>5</v>
      </c>
      <c r="E111" s="106">
        <v>2</v>
      </c>
      <c r="F111" s="106">
        <v>8</v>
      </c>
      <c r="G111" s="106">
        <v>0</v>
      </c>
      <c r="H111" s="106">
        <v>1</v>
      </c>
      <c r="I111" s="106">
        <v>3</v>
      </c>
      <c r="J111" s="106">
        <v>1</v>
      </c>
      <c r="K111" s="106">
        <v>5</v>
      </c>
      <c r="L111" s="106">
        <v>0</v>
      </c>
      <c r="M111" s="106">
        <v>0</v>
      </c>
      <c r="N111" s="106">
        <v>2</v>
      </c>
      <c r="O111" s="106">
        <v>1</v>
      </c>
      <c r="P111" s="106">
        <v>3</v>
      </c>
      <c r="Q111" s="106">
        <v>0</v>
      </c>
      <c r="R111" s="106">
        <v>0</v>
      </c>
      <c r="S111" s="106">
        <v>0</v>
      </c>
      <c r="T111" s="106">
        <v>0</v>
      </c>
      <c r="U111" s="106">
        <v>0</v>
      </c>
    </row>
    <row r="112" spans="1:21">
      <c r="A112" s="62" t="s">
        <v>57</v>
      </c>
      <c r="B112" s="106">
        <v>0</v>
      </c>
      <c r="C112" s="106">
        <v>2</v>
      </c>
      <c r="D112" s="106">
        <v>5</v>
      </c>
      <c r="E112" s="106">
        <v>1</v>
      </c>
      <c r="F112" s="106">
        <v>8</v>
      </c>
      <c r="G112" s="106">
        <v>0</v>
      </c>
      <c r="H112" s="106">
        <v>2</v>
      </c>
      <c r="I112" s="106">
        <v>3</v>
      </c>
      <c r="J112" s="106">
        <v>0</v>
      </c>
      <c r="K112" s="106">
        <v>5</v>
      </c>
      <c r="L112" s="106">
        <v>0</v>
      </c>
      <c r="M112" s="106">
        <v>0</v>
      </c>
      <c r="N112" s="106">
        <v>2</v>
      </c>
      <c r="O112" s="106">
        <v>1</v>
      </c>
      <c r="P112" s="106">
        <v>3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</row>
    <row r="114" spans="1:21">
      <c r="A114" s="62" t="s">
        <v>144</v>
      </c>
      <c r="B114" s="62" t="s">
        <v>73</v>
      </c>
      <c r="G114" s="62" t="s">
        <v>69</v>
      </c>
      <c r="L114" s="62" t="s">
        <v>70</v>
      </c>
      <c r="Q114" s="62" t="s">
        <v>71</v>
      </c>
    </row>
    <row r="115" spans="1:21">
      <c r="B115" s="62" t="s">
        <v>3</v>
      </c>
      <c r="C115" s="62" t="s">
        <v>4</v>
      </c>
      <c r="D115" s="62" t="s">
        <v>5</v>
      </c>
      <c r="E115" s="62" t="s">
        <v>6</v>
      </c>
      <c r="F115" s="62" t="s">
        <v>7</v>
      </c>
      <c r="G115" s="62" t="s">
        <v>3</v>
      </c>
      <c r="H115" s="62" t="s">
        <v>4</v>
      </c>
      <c r="I115" s="62" t="s">
        <v>5</v>
      </c>
      <c r="J115" s="62" t="s">
        <v>6</v>
      </c>
      <c r="K115" s="62" t="s">
        <v>7</v>
      </c>
      <c r="L115" s="62" t="s">
        <v>3</v>
      </c>
      <c r="M115" s="62" t="s">
        <v>4</v>
      </c>
      <c r="N115" s="62" t="s">
        <v>5</v>
      </c>
      <c r="O115" s="62" t="s">
        <v>6</v>
      </c>
      <c r="P115" s="62" t="s">
        <v>7</v>
      </c>
      <c r="Q115" s="62" t="s">
        <v>3</v>
      </c>
      <c r="R115" s="62" t="s">
        <v>4</v>
      </c>
      <c r="S115" s="62" t="s">
        <v>5</v>
      </c>
      <c r="T115" s="62" t="s">
        <v>6</v>
      </c>
      <c r="U115" s="62" t="s">
        <v>7</v>
      </c>
    </row>
    <row r="116" spans="1:21">
      <c r="A116" s="62" t="s">
        <v>2</v>
      </c>
      <c r="B116" s="106">
        <v>0</v>
      </c>
      <c r="C116" s="106">
        <v>1</v>
      </c>
      <c r="D116" s="106">
        <v>0</v>
      </c>
      <c r="E116" s="106">
        <v>1</v>
      </c>
      <c r="F116" s="106">
        <v>2</v>
      </c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1</v>
      </c>
      <c r="N116" s="106">
        <v>0</v>
      </c>
      <c r="O116" s="106">
        <v>1</v>
      </c>
      <c r="P116" s="106">
        <v>2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</row>
    <row r="117" spans="1:21">
      <c r="A117" s="62" t="s">
        <v>148</v>
      </c>
      <c r="B117" s="106">
        <v>0</v>
      </c>
      <c r="C117" s="106">
        <v>1</v>
      </c>
      <c r="D117" s="106">
        <v>0</v>
      </c>
      <c r="E117" s="106">
        <v>1</v>
      </c>
      <c r="F117" s="106">
        <v>2</v>
      </c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1</v>
      </c>
      <c r="N117" s="106">
        <v>0</v>
      </c>
      <c r="O117" s="106">
        <v>1</v>
      </c>
      <c r="P117" s="106">
        <v>2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</row>
    <row r="118" spans="1:21">
      <c r="A118" s="62" t="s">
        <v>37</v>
      </c>
      <c r="B118" s="106">
        <v>0</v>
      </c>
      <c r="C118" s="106">
        <v>1</v>
      </c>
      <c r="D118" s="106">
        <v>1</v>
      </c>
      <c r="E118" s="106">
        <v>0</v>
      </c>
      <c r="F118" s="106">
        <v>2</v>
      </c>
      <c r="G118" s="106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0</v>
      </c>
      <c r="M118" s="106">
        <v>1</v>
      </c>
      <c r="N118" s="106">
        <v>1</v>
      </c>
      <c r="O118" s="106">
        <v>0</v>
      </c>
      <c r="P118" s="106">
        <v>2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</row>
    <row r="119" spans="1:21">
      <c r="A119" s="62" t="s">
        <v>38</v>
      </c>
      <c r="B119" s="106">
        <v>0</v>
      </c>
      <c r="C119" s="106">
        <v>1</v>
      </c>
      <c r="D119" s="106">
        <v>1</v>
      </c>
      <c r="E119" s="106">
        <v>0</v>
      </c>
      <c r="F119" s="106">
        <v>2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1</v>
      </c>
      <c r="N119" s="106">
        <v>1</v>
      </c>
      <c r="O119" s="106">
        <v>0</v>
      </c>
      <c r="P119" s="106">
        <v>2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</row>
    <row r="120" spans="1:21">
      <c r="A120" s="62" t="s">
        <v>39</v>
      </c>
      <c r="B120" s="106">
        <v>0</v>
      </c>
      <c r="C120" s="106">
        <v>1</v>
      </c>
      <c r="D120" s="106">
        <v>1</v>
      </c>
      <c r="E120" s="106">
        <v>0</v>
      </c>
      <c r="F120" s="106">
        <v>2</v>
      </c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1</v>
      </c>
      <c r="N120" s="106">
        <v>1</v>
      </c>
      <c r="O120" s="106">
        <v>0</v>
      </c>
      <c r="P120" s="106">
        <v>2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</row>
    <row r="121" spans="1:21">
      <c r="A121" s="62" t="s">
        <v>40</v>
      </c>
      <c r="B121" s="106">
        <v>0</v>
      </c>
      <c r="C121" s="106">
        <v>1</v>
      </c>
      <c r="D121" s="106">
        <v>1</v>
      </c>
      <c r="E121" s="106">
        <v>0</v>
      </c>
      <c r="F121" s="106">
        <v>2</v>
      </c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1</v>
      </c>
      <c r="N121" s="106">
        <v>1</v>
      </c>
      <c r="O121" s="106">
        <v>0</v>
      </c>
      <c r="P121" s="106">
        <v>2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</row>
    <row r="122" spans="1:21">
      <c r="A122" s="62" t="s">
        <v>41</v>
      </c>
      <c r="B122" s="106">
        <v>0</v>
      </c>
      <c r="C122" s="106">
        <v>1</v>
      </c>
      <c r="D122" s="106">
        <v>1</v>
      </c>
      <c r="E122" s="106">
        <v>0</v>
      </c>
      <c r="F122" s="106">
        <v>2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1</v>
      </c>
      <c r="N122" s="106">
        <v>1</v>
      </c>
      <c r="O122" s="106">
        <v>0</v>
      </c>
      <c r="P122" s="106">
        <v>2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</row>
    <row r="123" spans="1:21">
      <c r="A123" s="62" t="s">
        <v>42</v>
      </c>
      <c r="B123" s="106">
        <v>0</v>
      </c>
      <c r="C123" s="106">
        <v>1</v>
      </c>
      <c r="D123" s="106">
        <v>1</v>
      </c>
      <c r="E123" s="106">
        <v>0</v>
      </c>
      <c r="F123" s="106">
        <v>2</v>
      </c>
      <c r="G123" s="106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1</v>
      </c>
      <c r="N123" s="106">
        <v>1</v>
      </c>
      <c r="O123" s="106">
        <v>0</v>
      </c>
      <c r="P123" s="106">
        <v>2</v>
      </c>
      <c r="Q123" s="106">
        <v>0</v>
      </c>
      <c r="R123" s="106">
        <v>0</v>
      </c>
      <c r="S123" s="106">
        <v>0</v>
      </c>
      <c r="T123" s="106">
        <v>0</v>
      </c>
      <c r="U123" s="106">
        <v>0</v>
      </c>
    </row>
    <row r="124" spans="1:21">
      <c r="A124" s="62" t="s">
        <v>43</v>
      </c>
      <c r="B124" s="106">
        <v>1</v>
      </c>
      <c r="C124" s="106">
        <v>0</v>
      </c>
      <c r="D124" s="106">
        <v>1</v>
      </c>
      <c r="E124" s="106">
        <v>0</v>
      </c>
      <c r="F124" s="106">
        <v>2</v>
      </c>
      <c r="G124" s="106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1</v>
      </c>
      <c r="M124" s="106">
        <v>0</v>
      </c>
      <c r="N124" s="106">
        <v>1</v>
      </c>
      <c r="O124" s="106">
        <v>0</v>
      </c>
      <c r="P124" s="106">
        <v>2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</row>
    <row r="125" spans="1:21">
      <c r="A125" s="62" t="s">
        <v>44</v>
      </c>
      <c r="B125" s="106">
        <v>1</v>
      </c>
      <c r="C125" s="106">
        <v>1</v>
      </c>
      <c r="D125" s="106">
        <v>0</v>
      </c>
      <c r="E125" s="106">
        <v>0</v>
      </c>
      <c r="F125" s="106">
        <v>2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1</v>
      </c>
      <c r="M125" s="106">
        <v>1</v>
      </c>
      <c r="N125" s="106">
        <v>0</v>
      </c>
      <c r="O125" s="106">
        <v>0</v>
      </c>
      <c r="P125" s="106">
        <v>2</v>
      </c>
      <c r="Q125" s="106">
        <v>0</v>
      </c>
      <c r="R125" s="106">
        <v>0</v>
      </c>
      <c r="S125" s="106">
        <v>0</v>
      </c>
      <c r="T125" s="106">
        <v>0</v>
      </c>
      <c r="U125" s="106">
        <v>0</v>
      </c>
    </row>
    <row r="126" spans="1:21">
      <c r="A126" s="62" t="s">
        <v>45</v>
      </c>
      <c r="B126" s="106">
        <v>0</v>
      </c>
      <c r="C126" s="106">
        <v>1</v>
      </c>
      <c r="D126" s="106">
        <v>0</v>
      </c>
      <c r="E126" s="106">
        <v>1</v>
      </c>
      <c r="F126" s="106">
        <v>2</v>
      </c>
      <c r="G126" s="106">
        <v>0</v>
      </c>
      <c r="H126" s="106">
        <v>0</v>
      </c>
      <c r="I126" s="106">
        <v>0</v>
      </c>
      <c r="J126" s="106">
        <v>0</v>
      </c>
      <c r="K126" s="106">
        <v>0</v>
      </c>
      <c r="L126" s="106">
        <v>0</v>
      </c>
      <c r="M126" s="106">
        <v>1</v>
      </c>
      <c r="N126" s="106">
        <v>0</v>
      </c>
      <c r="O126" s="106">
        <v>1</v>
      </c>
      <c r="P126" s="106">
        <v>2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</row>
    <row r="127" spans="1:21">
      <c r="A127" s="62" t="s">
        <v>46</v>
      </c>
      <c r="B127" s="106">
        <v>0</v>
      </c>
      <c r="C127" s="106">
        <v>1</v>
      </c>
      <c r="D127" s="106">
        <v>0</v>
      </c>
      <c r="E127" s="106">
        <v>1</v>
      </c>
      <c r="F127" s="106">
        <v>2</v>
      </c>
      <c r="G127" s="106">
        <v>0</v>
      </c>
      <c r="H127" s="106">
        <v>0</v>
      </c>
      <c r="I127" s="106">
        <v>0</v>
      </c>
      <c r="J127" s="106">
        <v>0</v>
      </c>
      <c r="K127" s="106">
        <v>0</v>
      </c>
      <c r="L127" s="106">
        <v>0</v>
      </c>
      <c r="M127" s="106">
        <v>1</v>
      </c>
      <c r="N127" s="106">
        <v>0</v>
      </c>
      <c r="O127" s="106">
        <v>1</v>
      </c>
      <c r="P127" s="106">
        <v>2</v>
      </c>
      <c r="Q127" s="106">
        <v>0</v>
      </c>
      <c r="R127" s="106">
        <v>0</v>
      </c>
      <c r="S127" s="106">
        <v>0</v>
      </c>
      <c r="T127" s="106">
        <v>0</v>
      </c>
      <c r="U127" s="106">
        <v>0</v>
      </c>
    </row>
    <row r="128" spans="1:21">
      <c r="A128" s="62" t="s">
        <v>47</v>
      </c>
      <c r="B128" s="106">
        <v>0</v>
      </c>
      <c r="C128" s="106">
        <v>1</v>
      </c>
      <c r="D128" s="106">
        <v>1</v>
      </c>
      <c r="E128" s="106">
        <v>0</v>
      </c>
      <c r="F128" s="106">
        <v>2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1</v>
      </c>
      <c r="N128" s="106">
        <v>1</v>
      </c>
      <c r="O128" s="106">
        <v>0</v>
      </c>
      <c r="P128" s="106">
        <v>2</v>
      </c>
      <c r="Q128" s="106">
        <v>0</v>
      </c>
      <c r="R128" s="106">
        <v>0</v>
      </c>
      <c r="S128" s="106">
        <v>0</v>
      </c>
      <c r="T128" s="106">
        <v>0</v>
      </c>
      <c r="U128" s="106">
        <v>0</v>
      </c>
    </row>
    <row r="129" spans="1:21">
      <c r="A129" s="62" t="s">
        <v>48</v>
      </c>
      <c r="B129" s="106">
        <v>0</v>
      </c>
      <c r="C129" s="106">
        <v>1</v>
      </c>
      <c r="D129" s="106">
        <v>1</v>
      </c>
      <c r="E129" s="106">
        <v>0</v>
      </c>
      <c r="F129" s="106">
        <v>2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1</v>
      </c>
      <c r="N129" s="106">
        <v>1</v>
      </c>
      <c r="O129" s="106">
        <v>0</v>
      </c>
      <c r="P129" s="106">
        <v>2</v>
      </c>
      <c r="Q129" s="106">
        <v>0</v>
      </c>
      <c r="R129" s="106">
        <v>0</v>
      </c>
      <c r="S129" s="106">
        <v>0</v>
      </c>
      <c r="T129" s="106">
        <v>0</v>
      </c>
      <c r="U129" s="106">
        <v>0</v>
      </c>
    </row>
    <row r="130" spans="1:21">
      <c r="A130" s="62" t="s">
        <v>49</v>
      </c>
      <c r="B130" s="106">
        <v>1</v>
      </c>
      <c r="C130" s="106">
        <v>0</v>
      </c>
      <c r="D130" s="106">
        <v>1</v>
      </c>
      <c r="E130" s="106">
        <v>0</v>
      </c>
      <c r="F130" s="106">
        <v>2</v>
      </c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1</v>
      </c>
      <c r="M130" s="106">
        <v>0</v>
      </c>
      <c r="N130" s="106">
        <v>1</v>
      </c>
      <c r="O130" s="106">
        <v>0</v>
      </c>
      <c r="P130" s="106">
        <v>2</v>
      </c>
      <c r="Q130" s="106">
        <v>0</v>
      </c>
      <c r="R130" s="106">
        <v>0</v>
      </c>
      <c r="S130" s="106">
        <v>0</v>
      </c>
      <c r="T130" s="106">
        <v>0</v>
      </c>
      <c r="U130" s="106">
        <v>0</v>
      </c>
    </row>
    <row r="131" spans="1:21">
      <c r="A131" s="62" t="s">
        <v>50</v>
      </c>
      <c r="B131" s="106">
        <v>0</v>
      </c>
      <c r="C131" s="106">
        <v>1</v>
      </c>
      <c r="D131" s="106">
        <v>0</v>
      </c>
      <c r="E131" s="106">
        <v>1</v>
      </c>
      <c r="F131" s="106">
        <v>2</v>
      </c>
      <c r="G131" s="106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0</v>
      </c>
      <c r="M131" s="106">
        <v>1</v>
      </c>
      <c r="N131" s="106">
        <v>0</v>
      </c>
      <c r="O131" s="106">
        <v>1</v>
      </c>
      <c r="P131" s="106">
        <v>2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</row>
    <row r="132" spans="1:21">
      <c r="A132" s="62" t="s">
        <v>51</v>
      </c>
      <c r="B132" s="106">
        <v>0</v>
      </c>
      <c r="C132" s="106">
        <v>1</v>
      </c>
      <c r="D132" s="106">
        <v>0</v>
      </c>
      <c r="E132" s="106">
        <v>1</v>
      </c>
      <c r="F132" s="106">
        <v>2</v>
      </c>
      <c r="G132" s="106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v>0</v>
      </c>
      <c r="M132" s="106">
        <v>1</v>
      </c>
      <c r="N132" s="106">
        <v>0</v>
      </c>
      <c r="O132" s="106">
        <v>1</v>
      </c>
      <c r="P132" s="106">
        <v>2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</row>
    <row r="133" spans="1:21">
      <c r="A133" s="62" t="s">
        <v>52</v>
      </c>
      <c r="B133" s="106">
        <v>0</v>
      </c>
      <c r="C133" s="106">
        <v>1</v>
      </c>
      <c r="D133" s="106">
        <v>0</v>
      </c>
      <c r="E133" s="106">
        <v>1</v>
      </c>
      <c r="F133" s="106">
        <v>2</v>
      </c>
      <c r="G133" s="106">
        <v>0</v>
      </c>
      <c r="H133" s="106">
        <v>0</v>
      </c>
      <c r="I133" s="106">
        <v>0</v>
      </c>
      <c r="J133" s="106">
        <v>0</v>
      </c>
      <c r="K133" s="106">
        <v>0</v>
      </c>
      <c r="L133" s="106">
        <v>0</v>
      </c>
      <c r="M133" s="106">
        <v>1</v>
      </c>
      <c r="N133" s="106">
        <v>0</v>
      </c>
      <c r="O133" s="106">
        <v>1</v>
      </c>
      <c r="P133" s="106">
        <v>2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</row>
    <row r="134" spans="1:21">
      <c r="A134" s="62" t="s">
        <v>53</v>
      </c>
      <c r="B134" s="106">
        <v>0</v>
      </c>
      <c r="C134" s="106">
        <v>1</v>
      </c>
      <c r="D134" s="106">
        <v>0</v>
      </c>
      <c r="E134" s="106">
        <v>1</v>
      </c>
      <c r="F134" s="106">
        <v>2</v>
      </c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1</v>
      </c>
      <c r="N134" s="106">
        <v>0</v>
      </c>
      <c r="O134" s="106">
        <v>1</v>
      </c>
      <c r="P134" s="106">
        <v>2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</row>
    <row r="135" spans="1:21">
      <c r="A135" s="62" t="s">
        <v>54</v>
      </c>
      <c r="B135" s="106">
        <v>0</v>
      </c>
      <c r="C135" s="106">
        <v>1</v>
      </c>
      <c r="D135" s="106">
        <v>0</v>
      </c>
      <c r="E135" s="106">
        <v>1</v>
      </c>
      <c r="F135" s="106">
        <v>2</v>
      </c>
      <c r="G135" s="106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0</v>
      </c>
      <c r="M135" s="106">
        <v>1</v>
      </c>
      <c r="N135" s="106">
        <v>0</v>
      </c>
      <c r="O135" s="106">
        <v>1</v>
      </c>
      <c r="P135" s="106">
        <v>2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</row>
    <row r="136" spans="1:21">
      <c r="A136" s="62" t="s">
        <v>55</v>
      </c>
      <c r="B136" s="106">
        <v>1</v>
      </c>
      <c r="C136" s="106">
        <v>0</v>
      </c>
      <c r="D136" s="106">
        <v>1</v>
      </c>
      <c r="E136" s="106">
        <v>0</v>
      </c>
      <c r="F136" s="106">
        <v>2</v>
      </c>
      <c r="G136" s="106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1</v>
      </c>
      <c r="M136" s="106">
        <v>0</v>
      </c>
      <c r="N136" s="106">
        <v>1</v>
      </c>
      <c r="O136" s="106">
        <v>0</v>
      </c>
      <c r="P136" s="106">
        <v>2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</row>
    <row r="137" spans="1:21">
      <c r="A137" s="62" t="s">
        <v>56</v>
      </c>
      <c r="B137" s="106">
        <v>0</v>
      </c>
      <c r="C137" s="106">
        <v>1</v>
      </c>
      <c r="D137" s="106">
        <v>0</v>
      </c>
      <c r="E137" s="106">
        <v>1</v>
      </c>
      <c r="F137" s="106">
        <v>2</v>
      </c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1</v>
      </c>
      <c r="N137" s="106">
        <v>0</v>
      </c>
      <c r="O137" s="106">
        <v>1</v>
      </c>
      <c r="P137" s="106">
        <v>2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</row>
    <row r="138" spans="1:21">
      <c r="A138" s="62" t="s">
        <v>57</v>
      </c>
      <c r="B138" s="106">
        <v>0</v>
      </c>
      <c r="C138" s="106">
        <v>1</v>
      </c>
      <c r="D138" s="106">
        <v>0</v>
      </c>
      <c r="E138" s="106">
        <v>1</v>
      </c>
      <c r="F138" s="106">
        <v>2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1</v>
      </c>
      <c r="N138" s="106">
        <v>0</v>
      </c>
      <c r="O138" s="106">
        <v>1</v>
      </c>
      <c r="P138" s="106">
        <v>2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</row>
    <row r="140" spans="1:21">
      <c r="A140" s="62" t="s">
        <v>162</v>
      </c>
      <c r="B140" s="62" t="s">
        <v>73</v>
      </c>
      <c r="G140" s="62" t="s">
        <v>69</v>
      </c>
      <c r="L140" s="62" t="s">
        <v>70</v>
      </c>
      <c r="Q140" s="62" t="s">
        <v>71</v>
      </c>
    </row>
    <row r="141" spans="1:21">
      <c r="B141" s="62" t="s">
        <v>3</v>
      </c>
      <c r="C141" s="62" t="s">
        <v>4</v>
      </c>
      <c r="D141" s="62" t="s">
        <v>5</v>
      </c>
      <c r="E141" s="62" t="s">
        <v>6</v>
      </c>
      <c r="F141" s="62" t="s">
        <v>7</v>
      </c>
      <c r="G141" s="62" t="s">
        <v>3</v>
      </c>
      <c r="H141" s="62" t="s">
        <v>4</v>
      </c>
      <c r="I141" s="62" t="s">
        <v>5</v>
      </c>
      <c r="J141" s="62" t="s">
        <v>6</v>
      </c>
      <c r="K141" s="62" t="s">
        <v>7</v>
      </c>
      <c r="L141" s="62" t="s">
        <v>3</v>
      </c>
      <c r="M141" s="62" t="s">
        <v>4</v>
      </c>
      <c r="N141" s="62" t="s">
        <v>5</v>
      </c>
      <c r="O141" s="62" t="s">
        <v>6</v>
      </c>
      <c r="P141" s="62" t="s">
        <v>7</v>
      </c>
      <c r="Q141" s="62" t="s">
        <v>3</v>
      </c>
      <c r="R141" s="62" t="s">
        <v>4</v>
      </c>
      <c r="S141" s="62" t="s">
        <v>5</v>
      </c>
      <c r="T141" s="62" t="s">
        <v>6</v>
      </c>
      <c r="U141" s="62" t="s">
        <v>7</v>
      </c>
    </row>
    <row r="142" spans="1:21">
      <c r="A142" s="62" t="s">
        <v>2</v>
      </c>
      <c r="B142" s="106">
        <v>1</v>
      </c>
      <c r="C142" s="106">
        <v>1</v>
      </c>
      <c r="D142" s="106">
        <v>1</v>
      </c>
      <c r="E142" s="106">
        <v>0</v>
      </c>
      <c r="F142" s="106">
        <v>3</v>
      </c>
      <c r="G142" s="106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v>0</v>
      </c>
      <c r="M142" s="106">
        <v>1</v>
      </c>
      <c r="N142" s="106">
        <v>0</v>
      </c>
      <c r="O142" s="106">
        <v>0</v>
      </c>
      <c r="P142" s="106">
        <v>1</v>
      </c>
      <c r="Q142" s="106">
        <v>1</v>
      </c>
      <c r="R142" s="106">
        <v>0</v>
      </c>
      <c r="S142" s="106">
        <v>1</v>
      </c>
      <c r="T142" s="106">
        <v>0</v>
      </c>
      <c r="U142" s="106">
        <v>2</v>
      </c>
    </row>
    <row r="143" spans="1:21">
      <c r="A143" s="62" t="s">
        <v>148</v>
      </c>
      <c r="B143" s="106">
        <v>1</v>
      </c>
      <c r="C143" s="106">
        <v>2</v>
      </c>
      <c r="D143" s="106">
        <v>0</v>
      </c>
      <c r="E143" s="106">
        <v>0</v>
      </c>
      <c r="F143" s="106">
        <v>3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1</v>
      </c>
      <c r="N143" s="106">
        <v>0</v>
      </c>
      <c r="O143" s="106">
        <v>0</v>
      </c>
      <c r="P143" s="106">
        <v>1</v>
      </c>
      <c r="Q143" s="106">
        <v>1</v>
      </c>
      <c r="R143" s="106">
        <v>1</v>
      </c>
      <c r="S143" s="106">
        <v>0</v>
      </c>
      <c r="T143" s="106">
        <v>0</v>
      </c>
      <c r="U143" s="106">
        <v>2</v>
      </c>
    </row>
    <row r="144" spans="1:21">
      <c r="A144" s="62" t="s">
        <v>37</v>
      </c>
      <c r="B144" s="106">
        <v>1</v>
      </c>
      <c r="C144" s="106">
        <v>1</v>
      </c>
      <c r="D144" s="106">
        <v>1</v>
      </c>
      <c r="E144" s="106">
        <v>0</v>
      </c>
      <c r="F144" s="106">
        <v>3</v>
      </c>
      <c r="G144" s="106">
        <v>0</v>
      </c>
      <c r="H144" s="106">
        <v>0</v>
      </c>
      <c r="I144" s="106">
        <v>0</v>
      </c>
      <c r="J144" s="106">
        <v>0</v>
      </c>
      <c r="K144" s="106">
        <v>0</v>
      </c>
      <c r="L144" s="106">
        <v>0</v>
      </c>
      <c r="M144" s="106">
        <v>1</v>
      </c>
      <c r="N144" s="106">
        <v>0</v>
      </c>
      <c r="O144" s="106">
        <v>0</v>
      </c>
      <c r="P144" s="106">
        <v>1</v>
      </c>
      <c r="Q144" s="106">
        <v>1</v>
      </c>
      <c r="R144" s="106">
        <v>0</v>
      </c>
      <c r="S144" s="106">
        <v>1</v>
      </c>
      <c r="T144" s="106">
        <v>0</v>
      </c>
      <c r="U144" s="106">
        <v>2</v>
      </c>
    </row>
    <row r="145" spans="1:21">
      <c r="A145" s="62" t="s">
        <v>38</v>
      </c>
      <c r="B145" s="106">
        <v>1</v>
      </c>
      <c r="C145" s="106">
        <v>1</v>
      </c>
      <c r="D145" s="106">
        <v>1</v>
      </c>
      <c r="E145" s="106">
        <v>0</v>
      </c>
      <c r="F145" s="106">
        <v>3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1</v>
      </c>
      <c r="N145" s="106">
        <v>0</v>
      </c>
      <c r="O145" s="106">
        <v>0</v>
      </c>
      <c r="P145" s="106">
        <v>1</v>
      </c>
      <c r="Q145" s="106">
        <v>1</v>
      </c>
      <c r="R145" s="106">
        <v>0</v>
      </c>
      <c r="S145" s="106">
        <v>1</v>
      </c>
      <c r="T145" s="106">
        <v>0</v>
      </c>
      <c r="U145" s="106">
        <v>2</v>
      </c>
    </row>
    <row r="146" spans="1:21">
      <c r="A146" s="62" t="s">
        <v>39</v>
      </c>
      <c r="B146" s="106">
        <v>1</v>
      </c>
      <c r="C146" s="106">
        <v>1</v>
      </c>
      <c r="D146" s="106">
        <v>1</v>
      </c>
      <c r="E146" s="106">
        <v>0</v>
      </c>
      <c r="F146" s="106">
        <v>3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1</v>
      </c>
      <c r="N146" s="106">
        <v>0</v>
      </c>
      <c r="O146" s="106">
        <v>0</v>
      </c>
      <c r="P146" s="106">
        <v>1</v>
      </c>
      <c r="Q146" s="106">
        <v>1</v>
      </c>
      <c r="R146" s="106">
        <v>0</v>
      </c>
      <c r="S146" s="106">
        <v>1</v>
      </c>
      <c r="T146" s="106">
        <v>0</v>
      </c>
      <c r="U146" s="106">
        <v>2</v>
      </c>
    </row>
    <row r="147" spans="1:21">
      <c r="A147" s="62" t="s">
        <v>40</v>
      </c>
      <c r="B147" s="106">
        <v>1</v>
      </c>
      <c r="C147" s="106">
        <v>1</v>
      </c>
      <c r="D147" s="106">
        <v>1</v>
      </c>
      <c r="E147" s="106">
        <v>0</v>
      </c>
      <c r="F147" s="106">
        <v>3</v>
      </c>
      <c r="G147" s="106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1</v>
      </c>
      <c r="N147" s="106">
        <v>0</v>
      </c>
      <c r="O147" s="106">
        <v>0</v>
      </c>
      <c r="P147" s="106">
        <v>1</v>
      </c>
      <c r="Q147" s="106">
        <v>1</v>
      </c>
      <c r="R147" s="106">
        <v>0</v>
      </c>
      <c r="S147" s="106">
        <v>1</v>
      </c>
      <c r="T147" s="106">
        <v>0</v>
      </c>
      <c r="U147" s="106">
        <v>2</v>
      </c>
    </row>
    <row r="148" spans="1:21">
      <c r="A148" s="62" t="s">
        <v>41</v>
      </c>
      <c r="B148" s="106">
        <v>2</v>
      </c>
      <c r="C148" s="106">
        <v>1</v>
      </c>
      <c r="D148" s="106">
        <v>0</v>
      </c>
      <c r="E148" s="106">
        <v>0</v>
      </c>
      <c r="F148" s="106">
        <v>3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1</v>
      </c>
      <c r="M148" s="106">
        <v>0</v>
      </c>
      <c r="N148" s="106">
        <v>0</v>
      </c>
      <c r="O148" s="106">
        <v>0</v>
      </c>
      <c r="P148" s="106">
        <v>1</v>
      </c>
      <c r="Q148" s="106">
        <v>1</v>
      </c>
      <c r="R148" s="106">
        <v>1</v>
      </c>
      <c r="S148" s="106">
        <v>0</v>
      </c>
      <c r="T148" s="106">
        <v>0</v>
      </c>
      <c r="U148" s="106">
        <v>2</v>
      </c>
    </row>
    <row r="149" spans="1:21">
      <c r="A149" s="62" t="s">
        <v>42</v>
      </c>
      <c r="B149" s="106">
        <v>2</v>
      </c>
      <c r="C149" s="106">
        <v>1</v>
      </c>
      <c r="D149" s="106">
        <v>0</v>
      </c>
      <c r="E149" s="106">
        <v>0</v>
      </c>
      <c r="F149" s="106">
        <v>3</v>
      </c>
      <c r="G149" s="106">
        <v>0</v>
      </c>
      <c r="H149" s="106">
        <v>0</v>
      </c>
      <c r="I149" s="106">
        <v>0</v>
      </c>
      <c r="J149" s="106">
        <v>0</v>
      </c>
      <c r="K149" s="106">
        <v>0</v>
      </c>
      <c r="L149" s="106">
        <v>1</v>
      </c>
      <c r="M149" s="106">
        <v>0</v>
      </c>
      <c r="N149" s="106">
        <v>0</v>
      </c>
      <c r="O149" s="106">
        <v>0</v>
      </c>
      <c r="P149" s="106">
        <v>1</v>
      </c>
      <c r="Q149" s="106">
        <v>1</v>
      </c>
      <c r="R149" s="106">
        <v>1</v>
      </c>
      <c r="S149" s="106">
        <v>0</v>
      </c>
      <c r="T149" s="106">
        <v>0</v>
      </c>
      <c r="U149" s="106">
        <v>2</v>
      </c>
    </row>
    <row r="150" spans="1:21">
      <c r="A150" s="62" t="s">
        <v>43</v>
      </c>
      <c r="B150" s="106">
        <v>0</v>
      </c>
      <c r="C150" s="106">
        <v>0</v>
      </c>
      <c r="D150" s="106">
        <v>1</v>
      </c>
      <c r="E150" s="106">
        <v>0</v>
      </c>
      <c r="F150" s="106">
        <v>1</v>
      </c>
      <c r="G150" s="106">
        <v>0</v>
      </c>
      <c r="H150" s="106">
        <v>0</v>
      </c>
      <c r="I150" s="106">
        <v>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06">
        <v>1</v>
      </c>
      <c r="T150" s="106">
        <v>0</v>
      </c>
      <c r="U150" s="106">
        <v>1</v>
      </c>
    </row>
    <row r="151" spans="1:21">
      <c r="A151" s="62" t="s">
        <v>44</v>
      </c>
      <c r="B151" s="106">
        <v>0</v>
      </c>
      <c r="C151" s="106">
        <v>1</v>
      </c>
      <c r="D151" s="106">
        <v>0</v>
      </c>
      <c r="E151" s="106">
        <v>0</v>
      </c>
      <c r="F151" s="106">
        <v>1</v>
      </c>
      <c r="G151" s="106">
        <v>0</v>
      </c>
      <c r="H151" s="106">
        <v>0</v>
      </c>
      <c r="I151" s="106">
        <v>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1</v>
      </c>
      <c r="S151" s="106">
        <v>0</v>
      </c>
      <c r="T151" s="106">
        <v>0</v>
      </c>
      <c r="U151" s="106">
        <v>1</v>
      </c>
    </row>
    <row r="152" spans="1:21">
      <c r="A152" s="62" t="s">
        <v>45</v>
      </c>
      <c r="B152" s="106">
        <v>1</v>
      </c>
      <c r="C152" s="106">
        <v>1</v>
      </c>
      <c r="D152" s="106">
        <v>1</v>
      </c>
      <c r="E152" s="106">
        <v>0</v>
      </c>
      <c r="F152" s="106">
        <v>3</v>
      </c>
      <c r="G152" s="106">
        <v>0</v>
      </c>
      <c r="H152" s="106">
        <v>0</v>
      </c>
      <c r="I152" s="106">
        <v>0</v>
      </c>
      <c r="J152" s="106">
        <v>0</v>
      </c>
      <c r="K152" s="106">
        <v>0</v>
      </c>
      <c r="L152" s="106">
        <v>0</v>
      </c>
      <c r="M152" s="106">
        <v>1</v>
      </c>
      <c r="N152" s="106">
        <v>0</v>
      </c>
      <c r="O152" s="106">
        <v>0</v>
      </c>
      <c r="P152" s="106">
        <v>1</v>
      </c>
      <c r="Q152" s="106">
        <v>1</v>
      </c>
      <c r="R152" s="106">
        <v>0</v>
      </c>
      <c r="S152" s="106">
        <v>1</v>
      </c>
      <c r="T152" s="106">
        <v>0</v>
      </c>
      <c r="U152" s="106">
        <v>2</v>
      </c>
    </row>
    <row r="153" spans="1:21">
      <c r="A153" s="62" t="s">
        <v>46</v>
      </c>
      <c r="B153" s="106">
        <v>0</v>
      </c>
      <c r="C153" s="106">
        <v>2</v>
      </c>
      <c r="D153" s="106">
        <v>1</v>
      </c>
      <c r="E153" s="106">
        <v>0</v>
      </c>
      <c r="F153" s="106">
        <v>3</v>
      </c>
      <c r="G153" s="106">
        <v>0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1</v>
      </c>
      <c r="N153" s="106">
        <v>0</v>
      </c>
      <c r="O153" s="106">
        <v>0</v>
      </c>
      <c r="P153" s="106">
        <v>1</v>
      </c>
      <c r="Q153" s="106">
        <v>0</v>
      </c>
      <c r="R153" s="106">
        <v>1</v>
      </c>
      <c r="S153" s="106">
        <v>1</v>
      </c>
      <c r="T153" s="106">
        <v>0</v>
      </c>
      <c r="U153" s="106">
        <v>2</v>
      </c>
    </row>
    <row r="154" spans="1:21">
      <c r="A154" s="62" t="s">
        <v>47</v>
      </c>
      <c r="B154" s="106">
        <v>1</v>
      </c>
      <c r="C154" s="106">
        <v>2</v>
      </c>
      <c r="D154" s="106">
        <v>0</v>
      </c>
      <c r="E154" s="106">
        <v>0</v>
      </c>
      <c r="F154" s="106">
        <v>3</v>
      </c>
      <c r="G154" s="106">
        <v>0</v>
      </c>
      <c r="H154" s="106">
        <v>0</v>
      </c>
      <c r="I154" s="106">
        <v>0</v>
      </c>
      <c r="J154" s="106">
        <v>0</v>
      </c>
      <c r="K154" s="106">
        <v>0</v>
      </c>
      <c r="L154" s="106">
        <v>0</v>
      </c>
      <c r="M154" s="106">
        <v>1</v>
      </c>
      <c r="N154" s="106">
        <v>0</v>
      </c>
      <c r="O154" s="106">
        <v>0</v>
      </c>
      <c r="P154" s="106">
        <v>1</v>
      </c>
      <c r="Q154" s="106">
        <v>1</v>
      </c>
      <c r="R154" s="106">
        <v>1</v>
      </c>
      <c r="S154" s="106">
        <v>0</v>
      </c>
      <c r="T154" s="106">
        <v>0</v>
      </c>
      <c r="U154" s="106">
        <v>2</v>
      </c>
    </row>
    <row r="155" spans="1:21">
      <c r="A155" s="62" t="s">
        <v>48</v>
      </c>
      <c r="B155" s="106">
        <v>2</v>
      </c>
      <c r="C155" s="106">
        <v>1</v>
      </c>
      <c r="D155" s="106">
        <v>0</v>
      </c>
      <c r="E155" s="106">
        <v>0</v>
      </c>
      <c r="F155" s="106">
        <v>3</v>
      </c>
      <c r="G155" s="106">
        <v>0</v>
      </c>
      <c r="H155" s="106">
        <v>0</v>
      </c>
      <c r="I155" s="106">
        <v>0</v>
      </c>
      <c r="J155" s="106">
        <v>0</v>
      </c>
      <c r="K155" s="106">
        <v>0</v>
      </c>
      <c r="L155" s="106">
        <v>1</v>
      </c>
      <c r="M155" s="106">
        <v>0</v>
      </c>
      <c r="N155" s="106">
        <v>0</v>
      </c>
      <c r="O155" s="106">
        <v>0</v>
      </c>
      <c r="P155" s="106">
        <v>1</v>
      </c>
      <c r="Q155" s="106">
        <v>1</v>
      </c>
      <c r="R155" s="106">
        <v>1</v>
      </c>
      <c r="S155" s="106">
        <v>0</v>
      </c>
      <c r="T155" s="106">
        <v>0</v>
      </c>
      <c r="U155" s="106">
        <v>2</v>
      </c>
    </row>
    <row r="156" spans="1:21">
      <c r="A156" s="62" t="s">
        <v>49</v>
      </c>
      <c r="B156" s="106">
        <v>1</v>
      </c>
      <c r="C156" s="106">
        <v>2</v>
      </c>
      <c r="D156" s="106">
        <v>0</v>
      </c>
      <c r="E156" s="106">
        <v>0</v>
      </c>
      <c r="F156" s="106">
        <v>3</v>
      </c>
      <c r="G156" s="106">
        <v>0</v>
      </c>
      <c r="H156" s="106">
        <v>0</v>
      </c>
      <c r="I156" s="106">
        <v>0</v>
      </c>
      <c r="J156" s="106">
        <v>0</v>
      </c>
      <c r="K156" s="106">
        <v>0</v>
      </c>
      <c r="L156" s="106">
        <v>0</v>
      </c>
      <c r="M156" s="106">
        <v>1</v>
      </c>
      <c r="N156" s="106">
        <v>0</v>
      </c>
      <c r="O156" s="106">
        <v>0</v>
      </c>
      <c r="P156" s="106">
        <v>1</v>
      </c>
      <c r="Q156" s="106">
        <v>1</v>
      </c>
      <c r="R156" s="106">
        <v>1</v>
      </c>
      <c r="S156" s="106">
        <v>0</v>
      </c>
      <c r="T156" s="106">
        <v>0</v>
      </c>
      <c r="U156" s="106">
        <v>2</v>
      </c>
    </row>
    <row r="157" spans="1:21">
      <c r="A157" s="62" t="s">
        <v>50</v>
      </c>
      <c r="B157" s="106">
        <v>0</v>
      </c>
      <c r="C157" s="106">
        <v>3</v>
      </c>
      <c r="D157" s="106">
        <v>0</v>
      </c>
      <c r="E157" s="106">
        <v>0</v>
      </c>
      <c r="F157" s="106">
        <v>3</v>
      </c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v>0</v>
      </c>
      <c r="M157" s="106">
        <v>1</v>
      </c>
      <c r="N157" s="106">
        <v>0</v>
      </c>
      <c r="O157" s="106">
        <v>0</v>
      </c>
      <c r="P157" s="106">
        <v>1</v>
      </c>
      <c r="Q157" s="106">
        <v>0</v>
      </c>
      <c r="R157" s="106">
        <v>2</v>
      </c>
      <c r="S157" s="106">
        <v>0</v>
      </c>
      <c r="T157" s="106">
        <v>0</v>
      </c>
      <c r="U157" s="106">
        <v>2</v>
      </c>
    </row>
    <row r="158" spans="1:21">
      <c r="A158" s="62" t="s">
        <v>51</v>
      </c>
      <c r="B158" s="106">
        <v>1</v>
      </c>
      <c r="C158" s="106">
        <v>2</v>
      </c>
      <c r="D158" s="106">
        <v>0</v>
      </c>
      <c r="E158" s="106">
        <v>0</v>
      </c>
      <c r="F158" s="106">
        <v>3</v>
      </c>
      <c r="G158" s="106">
        <v>0</v>
      </c>
      <c r="H158" s="106">
        <v>0</v>
      </c>
      <c r="I158" s="106">
        <v>0</v>
      </c>
      <c r="J158" s="106">
        <v>0</v>
      </c>
      <c r="K158" s="106">
        <v>0</v>
      </c>
      <c r="L158" s="106">
        <v>0</v>
      </c>
      <c r="M158" s="106">
        <v>1</v>
      </c>
      <c r="N158" s="106">
        <v>0</v>
      </c>
      <c r="O158" s="106">
        <v>0</v>
      </c>
      <c r="P158" s="106">
        <v>1</v>
      </c>
      <c r="Q158" s="106">
        <v>1</v>
      </c>
      <c r="R158" s="106">
        <v>1</v>
      </c>
      <c r="S158" s="106">
        <v>0</v>
      </c>
      <c r="T158" s="106">
        <v>0</v>
      </c>
      <c r="U158" s="106">
        <v>2</v>
      </c>
    </row>
    <row r="159" spans="1:21">
      <c r="A159" s="62" t="s">
        <v>52</v>
      </c>
      <c r="B159" s="106">
        <v>0</v>
      </c>
      <c r="C159" s="106">
        <v>2</v>
      </c>
      <c r="D159" s="106">
        <v>0</v>
      </c>
      <c r="E159" s="106">
        <v>0</v>
      </c>
      <c r="F159" s="106">
        <v>2</v>
      </c>
      <c r="G159" s="106">
        <v>0</v>
      </c>
      <c r="H159" s="106">
        <v>0</v>
      </c>
      <c r="I159" s="106">
        <v>0</v>
      </c>
      <c r="J159" s="106">
        <v>0</v>
      </c>
      <c r="K159" s="106">
        <v>0</v>
      </c>
      <c r="L159" s="106">
        <v>0</v>
      </c>
      <c r="M159" s="106">
        <v>1</v>
      </c>
      <c r="N159" s="106">
        <v>0</v>
      </c>
      <c r="O159" s="106">
        <v>0</v>
      </c>
      <c r="P159" s="106">
        <v>1</v>
      </c>
      <c r="Q159" s="106">
        <v>0</v>
      </c>
      <c r="R159" s="106">
        <v>1</v>
      </c>
      <c r="S159" s="106">
        <v>0</v>
      </c>
      <c r="T159" s="106">
        <v>0</v>
      </c>
      <c r="U159" s="106">
        <v>1</v>
      </c>
    </row>
    <row r="160" spans="1:21">
      <c r="A160" s="62" t="s">
        <v>53</v>
      </c>
      <c r="B160" s="106">
        <v>0</v>
      </c>
      <c r="C160" s="106">
        <v>3</v>
      </c>
      <c r="D160" s="106">
        <v>0</v>
      </c>
      <c r="E160" s="106">
        <v>0</v>
      </c>
      <c r="F160" s="106">
        <v>3</v>
      </c>
      <c r="G160" s="106">
        <v>0</v>
      </c>
      <c r="H160" s="106">
        <v>0</v>
      </c>
      <c r="I160" s="106">
        <v>0</v>
      </c>
      <c r="J160" s="106">
        <v>0</v>
      </c>
      <c r="K160" s="106">
        <v>0</v>
      </c>
      <c r="L160" s="106">
        <v>0</v>
      </c>
      <c r="M160" s="106">
        <v>1</v>
      </c>
      <c r="N160" s="106">
        <v>0</v>
      </c>
      <c r="O160" s="106">
        <v>0</v>
      </c>
      <c r="P160" s="106">
        <v>1</v>
      </c>
      <c r="Q160" s="106">
        <v>0</v>
      </c>
      <c r="R160" s="106">
        <v>2</v>
      </c>
      <c r="S160" s="106">
        <v>0</v>
      </c>
      <c r="T160" s="106">
        <v>0</v>
      </c>
      <c r="U160" s="106">
        <v>2</v>
      </c>
    </row>
    <row r="161" spans="1:21">
      <c r="A161" s="62" t="s">
        <v>54</v>
      </c>
      <c r="B161" s="106">
        <v>1</v>
      </c>
      <c r="C161" s="106">
        <v>1</v>
      </c>
      <c r="D161" s="106">
        <v>1</v>
      </c>
      <c r="E161" s="106">
        <v>0</v>
      </c>
      <c r="F161" s="106">
        <v>3</v>
      </c>
      <c r="G161" s="106">
        <v>0</v>
      </c>
      <c r="H161" s="106">
        <v>0</v>
      </c>
      <c r="I161" s="106">
        <v>0</v>
      </c>
      <c r="J161" s="106">
        <v>0</v>
      </c>
      <c r="K161" s="106">
        <v>0</v>
      </c>
      <c r="L161" s="106">
        <v>1</v>
      </c>
      <c r="M161" s="106">
        <v>0</v>
      </c>
      <c r="N161" s="106">
        <v>0</v>
      </c>
      <c r="O161" s="106">
        <v>0</v>
      </c>
      <c r="P161" s="106">
        <v>1</v>
      </c>
      <c r="Q161" s="106">
        <v>0</v>
      </c>
      <c r="R161" s="106">
        <v>1</v>
      </c>
      <c r="S161" s="106">
        <v>1</v>
      </c>
      <c r="T161" s="106">
        <v>0</v>
      </c>
      <c r="U161" s="106">
        <v>2</v>
      </c>
    </row>
    <row r="162" spans="1:21">
      <c r="A162" s="62" t="s">
        <v>55</v>
      </c>
      <c r="B162" s="106">
        <v>1</v>
      </c>
      <c r="C162" s="106">
        <v>1</v>
      </c>
      <c r="D162" s="106">
        <v>1</v>
      </c>
      <c r="E162" s="106">
        <v>0</v>
      </c>
      <c r="F162" s="106">
        <v>3</v>
      </c>
      <c r="G162" s="106">
        <v>0</v>
      </c>
      <c r="H162" s="106">
        <v>0</v>
      </c>
      <c r="I162" s="106">
        <v>0</v>
      </c>
      <c r="J162" s="106">
        <v>0</v>
      </c>
      <c r="K162" s="106">
        <v>0</v>
      </c>
      <c r="L162" s="106">
        <v>0</v>
      </c>
      <c r="M162" s="106">
        <v>1</v>
      </c>
      <c r="N162" s="106">
        <v>0</v>
      </c>
      <c r="O162" s="106">
        <v>0</v>
      </c>
      <c r="P162" s="106">
        <v>1</v>
      </c>
      <c r="Q162" s="106">
        <v>1</v>
      </c>
      <c r="R162" s="106">
        <v>0</v>
      </c>
      <c r="S162" s="106">
        <v>1</v>
      </c>
      <c r="T162" s="106">
        <v>0</v>
      </c>
      <c r="U162" s="106">
        <v>2</v>
      </c>
    </row>
    <row r="163" spans="1:21">
      <c r="A163" s="62" t="s">
        <v>56</v>
      </c>
      <c r="B163" s="106">
        <v>0</v>
      </c>
      <c r="C163" s="106">
        <v>2</v>
      </c>
      <c r="D163" s="106">
        <v>1</v>
      </c>
      <c r="E163" s="106">
        <v>0</v>
      </c>
      <c r="F163" s="106">
        <v>3</v>
      </c>
      <c r="G163" s="106">
        <v>0</v>
      </c>
      <c r="H163" s="106">
        <v>0</v>
      </c>
      <c r="I163" s="106">
        <v>0</v>
      </c>
      <c r="J163" s="106">
        <v>0</v>
      </c>
      <c r="K163" s="106">
        <v>0</v>
      </c>
      <c r="L163" s="106">
        <v>0</v>
      </c>
      <c r="M163" s="106">
        <v>0</v>
      </c>
      <c r="N163" s="106">
        <v>1</v>
      </c>
      <c r="O163" s="106">
        <v>0</v>
      </c>
      <c r="P163" s="106">
        <v>1</v>
      </c>
      <c r="Q163" s="106">
        <v>0</v>
      </c>
      <c r="R163" s="106">
        <v>2</v>
      </c>
      <c r="S163" s="106">
        <v>0</v>
      </c>
      <c r="T163" s="106">
        <v>0</v>
      </c>
      <c r="U163" s="106">
        <v>2</v>
      </c>
    </row>
    <row r="164" spans="1:21">
      <c r="A164" s="62" t="s">
        <v>57</v>
      </c>
      <c r="B164" s="106">
        <v>1</v>
      </c>
      <c r="C164" s="106">
        <v>2</v>
      </c>
      <c r="D164" s="106">
        <v>0</v>
      </c>
      <c r="E164" s="106">
        <v>0</v>
      </c>
      <c r="F164" s="106">
        <v>3</v>
      </c>
      <c r="G164" s="106">
        <v>0</v>
      </c>
      <c r="H164" s="106">
        <v>0</v>
      </c>
      <c r="I164" s="106">
        <v>0</v>
      </c>
      <c r="J164" s="106">
        <v>0</v>
      </c>
      <c r="K164" s="106">
        <v>0</v>
      </c>
      <c r="L164" s="106">
        <v>0</v>
      </c>
      <c r="M164" s="106">
        <v>1</v>
      </c>
      <c r="N164" s="106">
        <v>0</v>
      </c>
      <c r="O164" s="106">
        <v>0</v>
      </c>
      <c r="P164" s="106">
        <v>1</v>
      </c>
      <c r="Q164" s="106">
        <v>1</v>
      </c>
      <c r="R164" s="106">
        <v>1</v>
      </c>
      <c r="S164" s="106">
        <v>0</v>
      </c>
      <c r="T164" s="106">
        <v>0</v>
      </c>
      <c r="U164" s="106">
        <v>2</v>
      </c>
    </row>
    <row r="165" spans="1:21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</row>
    <row r="166" spans="1:21">
      <c r="A166" s="62" t="s">
        <v>163</v>
      </c>
      <c r="B166" s="62" t="s">
        <v>73</v>
      </c>
      <c r="G166" s="62" t="s">
        <v>69</v>
      </c>
      <c r="L166" s="62" t="s">
        <v>70</v>
      </c>
      <c r="Q166" s="62" t="s">
        <v>71</v>
      </c>
    </row>
    <row r="167" spans="1:21">
      <c r="B167" s="62" t="s">
        <v>3</v>
      </c>
      <c r="C167" s="62" t="s">
        <v>4</v>
      </c>
      <c r="D167" s="62" t="s">
        <v>5</v>
      </c>
      <c r="E167" s="62" t="s">
        <v>6</v>
      </c>
      <c r="F167" s="62" t="s">
        <v>7</v>
      </c>
      <c r="G167" s="62" t="s">
        <v>3</v>
      </c>
      <c r="H167" s="62" t="s">
        <v>4</v>
      </c>
      <c r="I167" s="62" t="s">
        <v>5</v>
      </c>
      <c r="J167" s="62" t="s">
        <v>6</v>
      </c>
      <c r="K167" s="62" t="s">
        <v>7</v>
      </c>
      <c r="L167" s="62" t="s">
        <v>3</v>
      </c>
      <c r="M167" s="62" t="s">
        <v>4</v>
      </c>
      <c r="N167" s="62" t="s">
        <v>5</v>
      </c>
      <c r="O167" s="62" t="s">
        <v>6</v>
      </c>
      <c r="P167" s="62" t="s">
        <v>7</v>
      </c>
      <c r="Q167" s="62" t="s">
        <v>3</v>
      </c>
      <c r="R167" s="62" t="s">
        <v>4</v>
      </c>
      <c r="S167" s="62" t="s">
        <v>5</v>
      </c>
      <c r="T167" s="62" t="s">
        <v>6</v>
      </c>
      <c r="U167" s="62" t="s">
        <v>7</v>
      </c>
    </row>
    <row r="168" spans="1:21">
      <c r="A168" s="62" t="s">
        <v>2</v>
      </c>
      <c r="B168" s="106">
        <v>1</v>
      </c>
      <c r="C168" s="106">
        <v>1</v>
      </c>
      <c r="D168" s="106">
        <v>1</v>
      </c>
      <c r="E168" s="106">
        <v>0</v>
      </c>
      <c r="F168" s="106">
        <v>3</v>
      </c>
      <c r="G168" s="106">
        <v>1</v>
      </c>
      <c r="H168" s="106">
        <v>1</v>
      </c>
      <c r="I168" s="106">
        <v>0</v>
      </c>
      <c r="J168" s="106">
        <v>0</v>
      </c>
      <c r="K168" s="106">
        <v>2</v>
      </c>
      <c r="L168" s="106">
        <v>0</v>
      </c>
      <c r="M168" s="106">
        <v>0</v>
      </c>
      <c r="N168" s="106">
        <v>1</v>
      </c>
      <c r="O168" s="106">
        <v>0</v>
      </c>
      <c r="P168" s="106">
        <v>1</v>
      </c>
      <c r="Q168" s="106">
        <v>0</v>
      </c>
      <c r="R168" s="106">
        <v>0</v>
      </c>
      <c r="S168" s="106">
        <v>0</v>
      </c>
      <c r="T168" s="106">
        <v>0</v>
      </c>
      <c r="U168" s="106">
        <v>0</v>
      </c>
    </row>
    <row r="169" spans="1:21">
      <c r="A169" s="62" t="s">
        <v>148</v>
      </c>
      <c r="B169" s="106">
        <v>1</v>
      </c>
      <c r="C169" s="106">
        <v>1</v>
      </c>
      <c r="D169" s="106">
        <v>1</v>
      </c>
      <c r="E169" s="106">
        <v>0</v>
      </c>
      <c r="F169" s="106">
        <v>3</v>
      </c>
      <c r="G169" s="106">
        <v>1</v>
      </c>
      <c r="H169" s="106">
        <v>1</v>
      </c>
      <c r="I169" s="106">
        <v>0</v>
      </c>
      <c r="J169" s="106">
        <v>0</v>
      </c>
      <c r="K169" s="106">
        <v>2</v>
      </c>
      <c r="L169" s="106">
        <v>0</v>
      </c>
      <c r="M169" s="106">
        <v>0</v>
      </c>
      <c r="N169" s="106">
        <v>1</v>
      </c>
      <c r="O169" s="106">
        <v>0</v>
      </c>
      <c r="P169" s="106">
        <v>1</v>
      </c>
      <c r="Q169" s="106">
        <v>0</v>
      </c>
      <c r="R169" s="106">
        <v>0</v>
      </c>
      <c r="S169" s="106">
        <v>0</v>
      </c>
      <c r="T169" s="106">
        <v>0</v>
      </c>
      <c r="U169" s="106">
        <v>0</v>
      </c>
    </row>
    <row r="170" spans="1:21">
      <c r="A170" s="62" t="s">
        <v>37</v>
      </c>
      <c r="B170" s="106">
        <v>1</v>
      </c>
      <c r="C170" s="106">
        <v>1</v>
      </c>
      <c r="D170" s="106">
        <v>1</v>
      </c>
      <c r="E170" s="106">
        <v>0</v>
      </c>
      <c r="F170" s="106">
        <v>3</v>
      </c>
      <c r="G170" s="106">
        <v>1</v>
      </c>
      <c r="H170" s="106">
        <v>1</v>
      </c>
      <c r="I170" s="106">
        <v>0</v>
      </c>
      <c r="J170" s="106">
        <v>0</v>
      </c>
      <c r="K170" s="106">
        <v>2</v>
      </c>
      <c r="L170" s="106">
        <v>0</v>
      </c>
      <c r="M170" s="106">
        <v>0</v>
      </c>
      <c r="N170" s="106">
        <v>1</v>
      </c>
      <c r="O170" s="106">
        <v>0</v>
      </c>
      <c r="P170" s="106">
        <v>1</v>
      </c>
      <c r="Q170" s="106">
        <v>0</v>
      </c>
      <c r="R170" s="106">
        <v>0</v>
      </c>
      <c r="S170" s="106">
        <v>0</v>
      </c>
      <c r="T170" s="106">
        <v>0</v>
      </c>
      <c r="U170" s="106">
        <v>0</v>
      </c>
    </row>
    <row r="171" spans="1:21">
      <c r="A171" s="62" t="s">
        <v>38</v>
      </c>
      <c r="B171" s="106">
        <v>1</v>
      </c>
      <c r="C171" s="106">
        <v>1</v>
      </c>
      <c r="D171" s="106">
        <v>1</v>
      </c>
      <c r="E171" s="106">
        <v>0</v>
      </c>
      <c r="F171" s="106">
        <v>3</v>
      </c>
      <c r="G171" s="106">
        <v>1</v>
      </c>
      <c r="H171" s="106">
        <v>1</v>
      </c>
      <c r="I171" s="106">
        <v>0</v>
      </c>
      <c r="J171" s="106">
        <v>0</v>
      </c>
      <c r="K171" s="106">
        <v>2</v>
      </c>
      <c r="L171" s="106">
        <v>0</v>
      </c>
      <c r="M171" s="106">
        <v>0</v>
      </c>
      <c r="N171" s="106">
        <v>1</v>
      </c>
      <c r="O171" s="106">
        <v>0</v>
      </c>
      <c r="P171" s="106">
        <v>1</v>
      </c>
      <c r="Q171" s="106">
        <v>0</v>
      </c>
      <c r="R171" s="106">
        <v>0</v>
      </c>
      <c r="S171" s="106">
        <v>0</v>
      </c>
      <c r="T171" s="106">
        <v>0</v>
      </c>
      <c r="U171" s="106">
        <v>0</v>
      </c>
    </row>
    <row r="172" spans="1:21">
      <c r="A172" s="62" t="s">
        <v>39</v>
      </c>
      <c r="B172" s="106">
        <v>1</v>
      </c>
      <c r="C172" s="106">
        <v>1</v>
      </c>
      <c r="D172" s="106">
        <v>1</v>
      </c>
      <c r="E172" s="106">
        <v>0</v>
      </c>
      <c r="F172" s="106">
        <v>3</v>
      </c>
      <c r="G172" s="106">
        <v>1</v>
      </c>
      <c r="H172" s="106">
        <v>1</v>
      </c>
      <c r="I172" s="106">
        <v>0</v>
      </c>
      <c r="J172" s="106">
        <v>0</v>
      </c>
      <c r="K172" s="106">
        <v>2</v>
      </c>
      <c r="L172" s="106">
        <v>0</v>
      </c>
      <c r="M172" s="106">
        <v>0</v>
      </c>
      <c r="N172" s="106">
        <v>1</v>
      </c>
      <c r="O172" s="106">
        <v>0</v>
      </c>
      <c r="P172" s="106">
        <v>1</v>
      </c>
      <c r="Q172" s="106">
        <v>0</v>
      </c>
      <c r="R172" s="106">
        <v>0</v>
      </c>
      <c r="S172" s="106">
        <v>0</v>
      </c>
      <c r="T172" s="106">
        <v>0</v>
      </c>
      <c r="U172" s="106">
        <v>0</v>
      </c>
    </row>
    <row r="173" spans="1:21">
      <c r="A173" s="62" t="s">
        <v>40</v>
      </c>
      <c r="B173" s="106">
        <v>1</v>
      </c>
      <c r="C173" s="106">
        <v>1</v>
      </c>
      <c r="D173" s="106">
        <v>1</v>
      </c>
      <c r="E173" s="106">
        <v>0</v>
      </c>
      <c r="F173" s="106">
        <v>3</v>
      </c>
      <c r="G173" s="106">
        <v>1</v>
      </c>
      <c r="H173" s="106">
        <v>1</v>
      </c>
      <c r="I173" s="106">
        <v>0</v>
      </c>
      <c r="J173" s="106">
        <v>0</v>
      </c>
      <c r="K173" s="106">
        <v>2</v>
      </c>
      <c r="L173" s="106">
        <v>0</v>
      </c>
      <c r="M173" s="106">
        <v>0</v>
      </c>
      <c r="N173" s="106">
        <v>1</v>
      </c>
      <c r="O173" s="106">
        <v>0</v>
      </c>
      <c r="P173" s="106">
        <v>1</v>
      </c>
      <c r="Q173" s="106">
        <v>0</v>
      </c>
      <c r="R173" s="106">
        <v>0</v>
      </c>
      <c r="S173" s="106">
        <v>0</v>
      </c>
      <c r="T173" s="106">
        <v>0</v>
      </c>
      <c r="U173" s="106">
        <v>0</v>
      </c>
    </row>
    <row r="174" spans="1:21">
      <c r="A174" s="62" t="s">
        <v>41</v>
      </c>
      <c r="B174" s="106">
        <v>2</v>
      </c>
      <c r="C174" s="106">
        <v>0</v>
      </c>
      <c r="D174" s="106">
        <v>1</v>
      </c>
      <c r="E174" s="106">
        <v>0</v>
      </c>
      <c r="F174" s="106">
        <v>3</v>
      </c>
      <c r="G174" s="106">
        <v>2</v>
      </c>
      <c r="H174" s="106">
        <v>0</v>
      </c>
      <c r="I174" s="106">
        <v>0</v>
      </c>
      <c r="J174" s="106">
        <v>0</v>
      </c>
      <c r="K174" s="106">
        <v>2</v>
      </c>
      <c r="L174" s="106">
        <v>0</v>
      </c>
      <c r="M174" s="106">
        <v>0</v>
      </c>
      <c r="N174" s="106">
        <v>1</v>
      </c>
      <c r="O174" s="106">
        <v>0</v>
      </c>
      <c r="P174" s="106">
        <v>1</v>
      </c>
      <c r="Q174" s="106">
        <v>0</v>
      </c>
      <c r="R174" s="106">
        <v>0</v>
      </c>
      <c r="S174" s="106">
        <v>0</v>
      </c>
      <c r="T174" s="106">
        <v>0</v>
      </c>
      <c r="U174" s="106">
        <v>0</v>
      </c>
    </row>
    <row r="175" spans="1:21">
      <c r="A175" s="62" t="s">
        <v>42</v>
      </c>
      <c r="B175" s="106">
        <v>2</v>
      </c>
      <c r="C175" s="106">
        <v>1</v>
      </c>
      <c r="D175" s="106">
        <v>0</v>
      </c>
      <c r="E175" s="106">
        <v>0</v>
      </c>
      <c r="F175" s="106">
        <v>3</v>
      </c>
      <c r="G175" s="106">
        <v>2</v>
      </c>
      <c r="H175" s="106">
        <v>0</v>
      </c>
      <c r="I175" s="106">
        <v>0</v>
      </c>
      <c r="J175" s="106">
        <v>0</v>
      </c>
      <c r="K175" s="106">
        <v>2</v>
      </c>
      <c r="L175" s="106">
        <v>0</v>
      </c>
      <c r="M175" s="106">
        <v>1</v>
      </c>
      <c r="N175" s="106">
        <v>0</v>
      </c>
      <c r="O175" s="106">
        <v>0</v>
      </c>
      <c r="P175" s="106">
        <v>1</v>
      </c>
      <c r="Q175" s="106">
        <v>0</v>
      </c>
      <c r="R175" s="106">
        <v>0</v>
      </c>
      <c r="S175" s="106">
        <v>0</v>
      </c>
      <c r="T175" s="106">
        <v>0</v>
      </c>
      <c r="U175" s="106">
        <v>0</v>
      </c>
    </row>
    <row r="176" spans="1:21">
      <c r="A176" s="62" t="s">
        <v>43</v>
      </c>
      <c r="B176" s="106">
        <v>2</v>
      </c>
      <c r="C176" s="106">
        <v>1</v>
      </c>
      <c r="D176" s="106">
        <v>0</v>
      </c>
      <c r="E176" s="106">
        <v>0</v>
      </c>
      <c r="F176" s="106">
        <v>3</v>
      </c>
      <c r="G176" s="106">
        <v>2</v>
      </c>
      <c r="H176" s="106">
        <v>0</v>
      </c>
      <c r="I176" s="106">
        <v>0</v>
      </c>
      <c r="J176" s="106">
        <v>0</v>
      </c>
      <c r="K176" s="106">
        <v>2</v>
      </c>
      <c r="L176" s="106">
        <v>0</v>
      </c>
      <c r="M176" s="106">
        <v>1</v>
      </c>
      <c r="N176" s="106">
        <v>0</v>
      </c>
      <c r="O176" s="106">
        <v>0</v>
      </c>
      <c r="P176" s="106">
        <v>1</v>
      </c>
      <c r="Q176" s="106">
        <v>0</v>
      </c>
      <c r="R176" s="106">
        <v>0</v>
      </c>
      <c r="S176" s="106">
        <v>0</v>
      </c>
      <c r="T176" s="106">
        <v>0</v>
      </c>
      <c r="U176" s="106">
        <v>0</v>
      </c>
    </row>
    <row r="177" spans="1:21">
      <c r="A177" s="62" t="s">
        <v>44</v>
      </c>
      <c r="B177" s="106">
        <v>1</v>
      </c>
      <c r="C177" s="106">
        <v>0</v>
      </c>
      <c r="D177" s="106">
        <v>0</v>
      </c>
      <c r="E177" s="106">
        <v>0</v>
      </c>
      <c r="F177" s="106">
        <v>1</v>
      </c>
      <c r="G177" s="106">
        <v>1</v>
      </c>
      <c r="H177" s="106">
        <v>0</v>
      </c>
      <c r="I177" s="106">
        <v>0</v>
      </c>
      <c r="J177" s="106">
        <v>0</v>
      </c>
      <c r="K177" s="106">
        <v>1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0</v>
      </c>
      <c r="T177" s="106">
        <v>0</v>
      </c>
      <c r="U177" s="106">
        <v>0</v>
      </c>
    </row>
    <row r="178" spans="1:21">
      <c r="A178" s="62" t="s">
        <v>45</v>
      </c>
      <c r="B178" s="106">
        <v>1</v>
      </c>
      <c r="C178" s="106">
        <v>1</v>
      </c>
      <c r="D178" s="106">
        <v>1</v>
      </c>
      <c r="E178" s="106">
        <v>0</v>
      </c>
      <c r="F178" s="106">
        <v>3</v>
      </c>
      <c r="G178" s="106">
        <v>1</v>
      </c>
      <c r="H178" s="106">
        <v>1</v>
      </c>
      <c r="I178" s="106">
        <v>0</v>
      </c>
      <c r="J178" s="106">
        <v>0</v>
      </c>
      <c r="K178" s="106">
        <v>2</v>
      </c>
      <c r="L178" s="106">
        <v>0</v>
      </c>
      <c r="M178" s="106">
        <v>0</v>
      </c>
      <c r="N178" s="106">
        <v>1</v>
      </c>
      <c r="O178" s="106">
        <v>0</v>
      </c>
      <c r="P178" s="106">
        <v>1</v>
      </c>
      <c r="Q178" s="106">
        <v>0</v>
      </c>
      <c r="R178" s="106">
        <v>0</v>
      </c>
      <c r="S178" s="106">
        <v>0</v>
      </c>
      <c r="T178" s="106">
        <v>0</v>
      </c>
      <c r="U178" s="106">
        <v>0</v>
      </c>
    </row>
    <row r="179" spans="1:21">
      <c r="A179" s="62" t="s">
        <v>46</v>
      </c>
      <c r="B179" s="106">
        <v>0</v>
      </c>
      <c r="C179" s="106">
        <v>2</v>
      </c>
      <c r="D179" s="106">
        <v>1</v>
      </c>
      <c r="E179" s="106">
        <v>0</v>
      </c>
      <c r="F179" s="106">
        <v>3</v>
      </c>
      <c r="G179" s="106">
        <v>0</v>
      </c>
      <c r="H179" s="106">
        <v>2</v>
      </c>
      <c r="I179" s="106">
        <v>0</v>
      </c>
      <c r="J179" s="106">
        <v>0</v>
      </c>
      <c r="K179" s="106">
        <v>2</v>
      </c>
      <c r="L179" s="106">
        <v>0</v>
      </c>
      <c r="M179" s="106">
        <v>0</v>
      </c>
      <c r="N179" s="106">
        <v>1</v>
      </c>
      <c r="O179" s="106">
        <v>0</v>
      </c>
      <c r="P179" s="106">
        <v>1</v>
      </c>
      <c r="Q179" s="106">
        <v>0</v>
      </c>
      <c r="R179" s="106">
        <v>0</v>
      </c>
      <c r="S179" s="106">
        <v>0</v>
      </c>
      <c r="T179" s="106">
        <v>0</v>
      </c>
      <c r="U179" s="106">
        <v>0</v>
      </c>
    </row>
    <row r="180" spans="1:21">
      <c r="A180" s="62" t="s">
        <v>47</v>
      </c>
      <c r="B180" s="106">
        <v>1</v>
      </c>
      <c r="C180" s="106">
        <v>1</v>
      </c>
      <c r="D180" s="106">
        <v>1</v>
      </c>
      <c r="E180" s="106">
        <v>0</v>
      </c>
      <c r="F180" s="106">
        <v>3</v>
      </c>
      <c r="G180" s="106">
        <v>1</v>
      </c>
      <c r="H180" s="106">
        <v>1</v>
      </c>
      <c r="I180" s="106">
        <v>0</v>
      </c>
      <c r="J180" s="106">
        <v>0</v>
      </c>
      <c r="K180" s="106">
        <v>2</v>
      </c>
      <c r="L180" s="106">
        <v>0</v>
      </c>
      <c r="M180" s="106">
        <v>0</v>
      </c>
      <c r="N180" s="106">
        <v>1</v>
      </c>
      <c r="O180" s="106">
        <v>0</v>
      </c>
      <c r="P180" s="106">
        <v>1</v>
      </c>
      <c r="Q180" s="106">
        <v>0</v>
      </c>
      <c r="R180" s="106">
        <v>0</v>
      </c>
      <c r="S180" s="106">
        <v>0</v>
      </c>
      <c r="T180" s="106">
        <v>0</v>
      </c>
      <c r="U180" s="106">
        <v>0</v>
      </c>
    </row>
    <row r="181" spans="1:21">
      <c r="A181" s="62" t="s">
        <v>48</v>
      </c>
      <c r="B181" s="106">
        <v>2</v>
      </c>
      <c r="C181" s="106">
        <v>1</v>
      </c>
      <c r="D181" s="106">
        <v>0</v>
      </c>
      <c r="E181" s="106">
        <v>0</v>
      </c>
      <c r="F181" s="106">
        <v>3</v>
      </c>
      <c r="G181" s="106">
        <v>2</v>
      </c>
      <c r="H181" s="106">
        <v>0</v>
      </c>
      <c r="I181" s="106">
        <v>0</v>
      </c>
      <c r="J181" s="106">
        <v>0</v>
      </c>
      <c r="K181" s="106">
        <v>2</v>
      </c>
      <c r="L181" s="106">
        <v>0</v>
      </c>
      <c r="M181" s="106">
        <v>1</v>
      </c>
      <c r="N181" s="106">
        <v>0</v>
      </c>
      <c r="O181" s="106">
        <v>0</v>
      </c>
      <c r="P181" s="106">
        <v>1</v>
      </c>
      <c r="Q181" s="106">
        <v>0</v>
      </c>
      <c r="R181" s="106">
        <v>0</v>
      </c>
      <c r="S181" s="106">
        <v>0</v>
      </c>
      <c r="T181" s="106">
        <v>0</v>
      </c>
      <c r="U181" s="106">
        <v>0</v>
      </c>
    </row>
    <row r="182" spans="1:21">
      <c r="A182" s="62" t="s">
        <v>49</v>
      </c>
      <c r="B182" s="106">
        <v>2</v>
      </c>
      <c r="C182" s="106">
        <v>1</v>
      </c>
      <c r="D182" s="106">
        <v>0</v>
      </c>
      <c r="E182" s="106">
        <v>0</v>
      </c>
      <c r="F182" s="106">
        <v>3</v>
      </c>
      <c r="G182" s="106">
        <v>2</v>
      </c>
      <c r="H182" s="106">
        <v>0</v>
      </c>
      <c r="I182" s="106">
        <v>0</v>
      </c>
      <c r="J182" s="106">
        <v>0</v>
      </c>
      <c r="K182" s="106">
        <v>2</v>
      </c>
      <c r="L182" s="106">
        <v>0</v>
      </c>
      <c r="M182" s="106">
        <v>1</v>
      </c>
      <c r="N182" s="106">
        <v>0</v>
      </c>
      <c r="O182" s="106">
        <v>0</v>
      </c>
      <c r="P182" s="106">
        <v>1</v>
      </c>
      <c r="Q182" s="106">
        <v>0</v>
      </c>
      <c r="R182" s="106">
        <v>0</v>
      </c>
      <c r="S182" s="106">
        <v>0</v>
      </c>
      <c r="T182" s="106">
        <v>0</v>
      </c>
      <c r="U182" s="106">
        <v>0</v>
      </c>
    </row>
    <row r="183" spans="1:21">
      <c r="A183" s="62" t="s">
        <v>50</v>
      </c>
      <c r="B183" s="106">
        <v>1</v>
      </c>
      <c r="C183" s="106">
        <v>1</v>
      </c>
      <c r="D183" s="106">
        <v>1</v>
      </c>
      <c r="E183" s="106">
        <v>0</v>
      </c>
      <c r="F183" s="106">
        <v>3</v>
      </c>
      <c r="G183" s="106">
        <v>1</v>
      </c>
      <c r="H183" s="106">
        <v>1</v>
      </c>
      <c r="I183" s="106">
        <v>0</v>
      </c>
      <c r="J183" s="106">
        <v>0</v>
      </c>
      <c r="K183" s="106">
        <v>2</v>
      </c>
      <c r="L183" s="106">
        <v>0</v>
      </c>
      <c r="M183" s="106">
        <v>0</v>
      </c>
      <c r="N183" s="106">
        <v>1</v>
      </c>
      <c r="O183" s="106">
        <v>0</v>
      </c>
      <c r="P183" s="106">
        <v>1</v>
      </c>
      <c r="Q183" s="106">
        <v>0</v>
      </c>
      <c r="R183" s="106">
        <v>0</v>
      </c>
      <c r="S183" s="106">
        <v>0</v>
      </c>
      <c r="T183" s="106">
        <v>0</v>
      </c>
      <c r="U183" s="106">
        <v>0</v>
      </c>
    </row>
    <row r="184" spans="1:21">
      <c r="A184" s="62" t="s">
        <v>51</v>
      </c>
      <c r="B184" s="106">
        <v>1</v>
      </c>
      <c r="C184" s="106">
        <v>1</v>
      </c>
      <c r="D184" s="106">
        <v>1</v>
      </c>
      <c r="E184" s="106">
        <v>0</v>
      </c>
      <c r="F184" s="106">
        <v>3</v>
      </c>
      <c r="G184" s="106">
        <v>1</v>
      </c>
      <c r="H184" s="106">
        <v>1</v>
      </c>
      <c r="I184" s="106">
        <v>0</v>
      </c>
      <c r="J184" s="106">
        <v>0</v>
      </c>
      <c r="K184" s="106">
        <v>2</v>
      </c>
      <c r="L184" s="106">
        <v>0</v>
      </c>
      <c r="M184" s="106">
        <v>0</v>
      </c>
      <c r="N184" s="106">
        <v>1</v>
      </c>
      <c r="O184" s="106">
        <v>0</v>
      </c>
      <c r="P184" s="106">
        <v>1</v>
      </c>
      <c r="Q184" s="106">
        <v>0</v>
      </c>
      <c r="R184" s="106">
        <v>0</v>
      </c>
      <c r="S184" s="106">
        <v>0</v>
      </c>
      <c r="T184" s="106">
        <v>0</v>
      </c>
      <c r="U184" s="106">
        <v>0</v>
      </c>
    </row>
    <row r="185" spans="1:21">
      <c r="A185" s="62" t="s">
        <v>52</v>
      </c>
      <c r="B185" s="106">
        <v>1</v>
      </c>
      <c r="C185" s="106">
        <v>0</v>
      </c>
      <c r="D185" s="106">
        <v>0</v>
      </c>
      <c r="E185" s="106">
        <v>0</v>
      </c>
      <c r="F185" s="106">
        <v>1</v>
      </c>
      <c r="G185" s="106">
        <v>1</v>
      </c>
      <c r="H185" s="106">
        <v>0</v>
      </c>
      <c r="I185" s="106">
        <v>0</v>
      </c>
      <c r="J185" s="106">
        <v>0</v>
      </c>
      <c r="K185" s="106">
        <v>1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0</v>
      </c>
      <c r="R185" s="106">
        <v>0</v>
      </c>
      <c r="S185" s="106">
        <v>0</v>
      </c>
      <c r="T185" s="106">
        <v>0</v>
      </c>
      <c r="U185" s="106">
        <v>0</v>
      </c>
    </row>
    <row r="186" spans="1:21">
      <c r="A186" s="62" t="s">
        <v>53</v>
      </c>
      <c r="B186" s="106">
        <v>2</v>
      </c>
      <c r="C186" s="106">
        <v>1</v>
      </c>
      <c r="D186" s="106">
        <v>0</v>
      </c>
      <c r="E186" s="106">
        <v>0</v>
      </c>
      <c r="F186" s="106">
        <v>3</v>
      </c>
      <c r="G186" s="106">
        <v>2</v>
      </c>
      <c r="H186" s="106">
        <v>0</v>
      </c>
      <c r="I186" s="106">
        <v>0</v>
      </c>
      <c r="J186" s="106">
        <v>0</v>
      </c>
      <c r="K186" s="106">
        <v>2</v>
      </c>
      <c r="L186" s="106">
        <v>0</v>
      </c>
      <c r="M186" s="106">
        <v>1</v>
      </c>
      <c r="N186" s="106">
        <v>0</v>
      </c>
      <c r="O186" s="106">
        <v>0</v>
      </c>
      <c r="P186" s="106">
        <v>1</v>
      </c>
      <c r="Q186" s="106">
        <v>0</v>
      </c>
      <c r="R186" s="106">
        <v>0</v>
      </c>
      <c r="S186" s="106">
        <v>0</v>
      </c>
      <c r="T186" s="106">
        <v>0</v>
      </c>
      <c r="U186" s="106">
        <v>0</v>
      </c>
    </row>
    <row r="187" spans="1:21">
      <c r="A187" s="62" t="s">
        <v>54</v>
      </c>
      <c r="B187" s="106">
        <v>2</v>
      </c>
      <c r="C187" s="106">
        <v>1</v>
      </c>
      <c r="D187" s="106">
        <v>0</v>
      </c>
      <c r="E187" s="106">
        <v>0</v>
      </c>
      <c r="F187" s="106">
        <v>3</v>
      </c>
      <c r="G187" s="106">
        <v>2</v>
      </c>
      <c r="H187" s="106">
        <v>0</v>
      </c>
      <c r="I187" s="106">
        <v>0</v>
      </c>
      <c r="J187" s="106">
        <v>0</v>
      </c>
      <c r="K187" s="106">
        <v>2</v>
      </c>
      <c r="L187" s="106">
        <v>0</v>
      </c>
      <c r="M187" s="106">
        <v>1</v>
      </c>
      <c r="N187" s="106">
        <v>0</v>
      </c>
      <c r="O187" s="106">
        <v>0</v>
      </c>
      <c r="P187" s="106">
        <v>1</v>
      </c>
      <c r="Q187" s="106">
        <v>0</v>
      </c>
      <c r="R187" s="106">
        <v>0</v>
      </c>
      <c r="S187" s="106">
        <v>0</v>
      </c>
      <c r="T187" s="106">
        <v>0</v>
      </c>
      <c r="U187" s="106">
        <v>0</v>
      </c>
    </row>
    <row r="188" spans="1:21">
      <c r="A188" s="62" t="s">
        <v>55</v>
      </c>
      <c r="B188" s="106">
        <v>0</v>
      </c>
      <c r="C188" s="106">
        <v>2</v>
      </c>
      <c r="D188" s="106">
        <v>1</v>
      </c>
      <c r="E188" s="106">
        <v>0</v>
      </c>
      <c r="F188" s="106">
        <v>3</v>
      </c>
      <c r="G188" s="106">
        <v>0</v>
      </c>
      <c r="H188" s="106">
        <v>2</v>
      </c>
      <c r="I188" s="106">
        <v>0</v>
      </c>
      <c r="J188" s="106">
        <v>0</v>
      </c>
      <c r="K188" s="106">
        <v>2</v>
      </c>
      <c r="L188" s="106">
        <v>0</v>
      </c>
      <c r="M188" s="106">
        <v>0</v>
      </c>
      <c r="N188" s="106">
        <v>1</v>
      </c>
      <c r="O188" s="106">
        <v>0</v>
      </c>
      <c r="P188" s="106">
        <v>1</v>
      </c>
      <c r="Q188" s="106">
        <v>0</v>
      </c>
      <c r="R188" s="106">
        <v>0</v>
      </c>
      <c r="S188" s="106">
        <v>0</v>
      </c>
      <c r="T188" s="106">
        <v>0</v>
      </c>
      <c r="U188" s="106">
        <v>0</v>
      </c>
    </row>
    <row r="189" spans="1:21">
      <c r="A189" s="62" t="s">
        <v>56</v>
      </c>
      <c r="B189" s="106">
        <v>0</v>
      </c>
      <c r="C189" s="106">
        <v>2</v>
      </c>
      <c r="D189" s="106">
        <v>1</v>
      </c>
      <c r="E189" s="106">
        <v>0</v>
      </c>
      <c r="F189" s="106">
        <v>3</v>
      </c>
      <c r="G189" s="106">
        <v>0</v>
      </c>
      <c r="H189" s="106">
        <v>2</v>
      </c>
      <c r="I189" s="106">
        <v>0</v>
      </c>
      <c r="J189" s="106">
        <v>0</v>
      </c>
      <c r="K189" s="106">
        <v>2</v>
      </c>
      <c r="L189" s="106">
        <v>0</v>
      </c>
      <c r="M189" s="106">
        <v>0</v>
      </c>
      <c r="N189" s="106">
        <v>1</v>
      </c>
      <c r="O189" s="106">
        <v>0</v>
      </c>
      <c r="P189" s="106">
        <v>1</v>
      </c>
      <c r="Q189" s="106">
        <v>0</v>
      </c>
      <c r="R189" s="106">
        <v>0</v>
      </c>
      <c r="S189" s="106">
        <v>0</v>
      </c>
      <c r="T189" s="106">
        <v>0</v>
      </c>
      <c r="U189" s="106">
        <v>0</v>
      </c>
    </row>
    <row r="190" spans="1:21">
      <c r="A190" s="62" t="s">
        <v>57</v>
      </c>
      <c r="B190" s="106">
        <v>1</v>
      </c>
      <c r="C190" s="106">
        <v>2</v>
      </c>
      <c r="D190" s="106">
        <v>0</v>
      </c>
      <c r="E190" s="106">
        <v>0</v>
      </c>
      <c r="F190" s="106">
        <v>3</v>
      </c>
      <c r="G190" s="106">
        <v>1</v>
      </c>
      <c r="H190" s="106">
        <v>1</v>
      </c>
      <c r="I190" s="106">
        <v>0</v>
      </c>
      <c r="J190" s="106">
        <v>0</v>
      </c>
      <c r="K190" s="106">
        <v>2</v>
      </c>
      <c r="L190" s="106">
        <v>0</v>
      </c>
      <c r="M190" s="106">
        <v>1</v>
      </c>
      <c r="N190" s="106">
        <v>0</v>
      </c>
      <c r="O190" s="106">
        <v>0</v>
      </c>
      <c r="P190" s="106">
        <v>1</v>
      </c>
      <c r="Q190" s="106">
        <v>0</v>
      </c>
      <c r="R190" s="106">
        <v>0</v>
      </c>
      <c r="S190" s="106">
        <v>0</v>
      </c>
      <c r="T190" s="106">
        <v>0</v>
      </c>
      <c r="U190" s="106">
        <v>0</v>
      </c>
    </row>
    <row r="192" spans="1:21">
      <c r="A192" s="62" t="s">
        <v>164</v>
      </c>
      <c r="B192" s="62" t="s">
        <v>73</v>
      </c>
      <c r="G192" s="62" t="s">
        <v>69</v>
      </c>
      <c r="L192" s="62" t="s">
        <v>70</v>
      </c>
      <c r="Q192" s="62" t="s">
        <v>71</v>
      </c>
    </row>
    <row r="193" spans="1:22">
      <c r="B193" s="62" t="s">
        <v>3</v>
      </c>
      <c r="C193" s="62" t="s">
        <v>4</v>
      </c>
      <c r="D193" s="62" t="s">
        <v>5</v>
      </c>
      <c r="E193" s="62" t="s">
        <v>6</v>
      </c>
      <c r="F193" s="62" t="s">
        <v>7</v>
      </c>
      <c r="G193" s="62" t="s">
        <v>3</v>
      </c>
      <c r="H193" s="62" t="s">
        <v>4</v>
      </c>
      <c r="I193" s="62" t="s">
        <v>5</v>
      </c>
      <c r="J193" s="62" t="s">
        <v>6</v>
      </c>
      <c r="K193" s="62" t="s">
        <v>7</v>
      </c>
      <c r="L193" s="62" t="s">
        <v>3</v>
      </c>
      <c r="M193" s="62" t="s">
        <v>4</v>
      </c>
      <c r="N193" s="62" t="s">
        <v>5</v>
      </c>
      <c r="O193" s="62" t="s">
        <v>6</v>
      </c>
      <c r="P193" s="62" t="s">
        <v>7</v>
      </c>
      <c r="Q193" s="62" t="s">
        <v>3</v>
      </c>
      <c r="R193" s="62" t="s">
        <v>4</v>
      </c>
      <c r="S193" s="62" t="s">
        <v>5</v>
      </c>
      <c r="T193" s="62" t="s">
        <v>6</v>
      </c>
      <c r="U193" s="62" t="s">
        <v>7</v>
      </c>
    </row>
    <row r="194" spans="1:22">
      <c r="A194" s="62" t="s">
        <v>2</v>
      </c>
      <c r="B194" s="106">
        <v>1</v>
      </c>
      <c r="C194" s="106">
        <v>15</v>
      </c>
      <c r="D194" s="106">
        <v>14</v>
      </c>
      <c r="E194" s="106">
        <v>5</v>
      </c>
      <c r="F194" s="106">
        <v>35</v>
      </c>
      <c r="G194" s="106">
        <v>0</v>
      </c>
      <c r="H194" s="106">
        <v>6</v>
      </c>
      <c r="I194" s="106">
        <v>2</v>
      </c>
      <c r="J194" s="106">
        <v>2</v>
      </c>
      <c r="K194" s="106">
        <v>10</v>
      </c>
      <c r="L194" s="106">
        <v>0</v>
      </c>
      <c r="M194" s="106">
        <v>6</v>
      </c>
      <c r="N194" s="106">
        <v>8</v>
      </c>
      <c r="O194" s="106">
        <v>2</v>
      </c>
      <c r="P194" s="106">
        <v>16</v>
      </c>
      <c r="Q194" s="106">
        <v>1</v>
      </c>
      <c r="R194" s="106">
        <v>3</v>
      </c>
      <c r="S194" s="106">
        <v>4</v>
      </c>
      <c r="T194" s="106">
        <v>1</v>
      </c>
      <c r="U194" s="106">
        <v>9</v>
      </c>
    </row>
    <row r="195" spans="1:22">
      <c r="A195" s="62" t="s">
        <v>148</v>
      </c>
      <c r="B195" s="106">
        <v>1</v>
      </c>
      <c r="C195" s="106">
        <v>14</v>
      </c>
      <c r="D195" s="106">
        <v>15</v>
      </c>
      <c r="E195" s="106">
        <v>5</v>
      </c>
      <c r="F195" s="106">
        <v>35</v>
      </c>
      <c r="G195" s="106">
        <v>0</v>
      </c>
      <c r="H195" s="106">
        <v>4</v>
      </c>
      <c r="I195" s="106">
        <v>4</v>
      </c>
      <c r="J195" s="106">
        <v>2</v>
      </c>
      <c r="K195" s="106">
        <v>10</v>
      </c>
      <c r="L195" s="106">
        <v>0</v>
      </c>
      <c r="M195" s="106">
        <v>5</v>
      </c>
      <c r="N195" s="106">
        <v>9</v>
      </c>
      <c r="O195" s="106">
        <v>2</v>
      </c>
      <c r="P195" s="106">
        <v>16</v>
      </c>
      <c r="Q195" s="106">
        <v>1</v>
      </c>
      <c r="R195" s="106">
        <v>5</v>
      </c>
      <c r="S195" s="106">
        <v>2</v>
      </c>
      <c r="T195" s="106">
        <v>1</v>
      </c>
      <c r="U195" s="106">
        <v>9</v>
      </c>
    </row>
    <row r="196" spans="1:22">
      <c r="A196" s="62" t="s">
        <v>37</v>
      </c>
      <c r="B196" s="106">
        <v>1</v>
      </c>
      <c r="C196" s="106">
        <v>18</v>
      </c>
      <c r="D196" s="106">
        <v>13</v>
      </c>
      <c r="E196" s="106">
        <v>3</v>
      </c>
      <c r="F196" s="106">
        <v>35</v>
      </c>
      <c r="G196" s="106">
        <v>0</v>
      </c>
      <c r="H196" s="106">
        <v>6</v>
      </c>
      <c r="I196" s="106">
        <v>3</v>
      </c>
      <c r="J196" s="106">
        <v>1</v>
      </c>
      <c r="K196" s="106">
        <v>10</v>
      </c>
      <c r="L196" s="106">
        <v>0</v>
      </c>
      <c r="M196" s="106">
        <v>9</v>
      </c>
      <c r="N196" s="106">
        <v>6</v>
      </c>
      <c r="O196" s="106">
        <v>1</v>
      </c>
      <c r="P196" s="106">
        <v>16</v>
      </c>
      <c r="Q196" s="106">
        <v>1</v>
      </c>
      <c r="R196" s="106">
        <v>3</v>
      </c>
      <c r="S196" s="106">
        <v>4</v>
      </c>
      <c r="T196" s="106">
        <v>1</v>
      </c>
      <c r="U196" s="106">
        <v>9</v>
      </c>
    </row>
    <row r="197" spans="1:22">
      <c r="A197" s="62" t="s">
        <v>38</v>
      </c>
      <c r="B197" s="106">
        <v>1</v>
      </c>
      <c r="C197" s="106">
        <v>18</v>
      </c>
      <c r="D197" s="106">
        <v>12</v>
      </c>
      <c r="E197" s="106">
        <v>4</v>
      </c>
      <c r="F197" s="106">
        <v>35</v>
      </c>
      <c r="G197" s="106">
        <v>0</v>
      </c>
      <c r="H197" s="106">
        <v>6</v>
      </c>
      <c r="I197" s="106">
        <v>3</v>
      </c>
      <c r="J197" s="106">
        <v>1</v>
      </c>
      <c r="K197" s="106">
        <v>10</v>
      </c>
      <c r="L197" s="106">
        <v>0</v>
      </c>
      <c r="M197" s="106">
        <v>9</v>
      </c>
      <c r="N197" s="106">
        <v>6</v>
      </c>
      <c r="O197" s="106">
        <v>1</v>
      </c>
      <c r="P197" s="106">
        <v>16</v>
      </c>
      <c r="Q197" s="106">
        <v>1</v>
      </c>
      <c r="R197" s="106">
        <v>3</v>
      </c>
      <c r="S197" s="106">
        <v>3</v>
      </c>
      <c r="T197" s="106">
        <v>2</v>
      </c>
      <c r="U197" s="106">
        <v>9</v>
      </c>
    </row>
    <row r="198" spans="1:22">
      <c r="A198" s="62" t="s">
        <v>39</v>
      </c>
      <c r="B198" s="106">
        <v>1</v>
      </c>
      <c r="C198" s="106">
        <v>17</v>
      </c>
      <c r="D198" s="106">
        <v>15</v>
      </c>
      <c r="E198" s="106">
        <v>2</v>
      </c>
      <c r="F198" s="106">
        <v>35</v>
      </c>
      <c r="G198" s="106">
        <v>0</v>
      </c>
      <c r="H198" s="106">
        <v>6</v>
      </c>
      <c r="I198" s="106">
        <v>4</v>
      </c>
      <c r="J198" s="106">
        <v>0</v>
      </c>
      <c r="K198" s="106">
        <v>10</v>
      </c>
      <c r="L198" s="106">
        <v>0</v>
      </c>
      <c r="M198" s="106">
        <v>8</v>
      </c>
      <c r="N198" s="106">
        <v>8</v>
      </c>
      <c r="O198" s="106">
        <v>0</v>
      </c>
      <c r="P198" s="106">
        <v>16</v>
      </c>
      <c r="Q198" s="106">
        <v>1</v>
      </c>
      <c r="R198" s="106">
        <v>3</v>
      </c>
      <c r="S198" s="106">
        <v>3</v>
      </c>
      <c r="T198" s="106">
        <v>2</v>
      </c>
      <c r="U198" s="106">
        <v>9</v>
      </c>
    </row>
    <row r="199" spans="1:22">
      <c r="A199" s="62" t="s">
        <v>40</v>
      </c>
      <c r="B199" s="106">
        <v>2</v>
      </c>
      <c r="C199" s="106">
        <v>17</v>
      </c>
      <c r="D199" s="106">
        <v>13</v>
      </c>
      <c r="E199" s="106">
        <v>3</v>
      </c>
      <c r="F199" s="106">
        <v>35</v>
      </c>
      <c r="G199" s="106">
        <v>0</v>
      </c>
      <c r="H199" s="106">
        <v>6</v>
      </c>
      <c r="I199" s="106">
        <v>3</v>
      </c>
      <c r="J199" s="106">
        <v>1</v>
      </c>
      <c r="K199" s="106">
        <v>10</v>
      </c>
      <c r="L199" s="106">
        <v>1</v>
      </c>
      <c r="M199" s="106">
        <v>8</v>
      </c>
      <c r="N199" s="106">
        <v>6</v>
      </c>
      <c r="O199" s="106">
        <v>1</v>
      </c>
      <c r="P199" s="106">
        <v>16</v>
      </c>
      <c r="Q199" s="106">
        <v>1</v>
      </c>
      <c r="R199" s="106">
        <v>3</v>
      </c>
      <c r="S199" s="106">
        <v>4</v>
      </c>
      <c r="T199" s="106">
        <v>1</v>
      </c>
      <c r="U199" s="106">
        <v>9</v>
      </c>
    </row>
    <row r="200" spans="1:22">
      <c r="A200" s="62" t="s">
        <v>41</v>
      </c>
      <c r="B200" s="106">
        <v>3</v>
      </c>
      <c r="C200" s="106">
        <v>24</v>
      </c>
      <c r="D200" s="106">
        <v>8</v>
      </c>
      <c r="E200" s="106">
        <v>0</v>
      </c>
      <c r="F200" s="106">
        <v>35</v>
      </c>
      <c r="G200" s="106">
        <v>0</v>
      </c>
      <c r="H200" s="106">
        <v>7</v>
      </c>
      <c r="I200" s="106">
        <v>3</v>
      </c>
      <c r="J200" s="106">
        <v>0</v>
      </c>
      <c r="K200" s="106">
        <v>10</v>
      </c>
      <c r="L200" s="106">
        <v>1</v>
      </c>
      <c r="M200" s="106">
        <v>12</v>
      </c>
      <c r="N200" s="106">
        <v>3</v>
      </c>
      <c r="O200" s="106">
        <v>0</v>
      </c>
      <c r="P200" s="106">
        <v>16</v>
      </c>
      <c r="Q200" s="106">
        <v>2</v>
      </c>
      <c r="R200" s="106">
        <v>5</v>
      </c>
      <c r="S200" s="106">
        <v>2</v>
      </c>
      <c r="T200" s="106">
        <v>0</v>
      </c>
      <c r="U200" s="106">
        <v>9</v>
      </c>
    </row>
    <row r="201" spans="1:22">
      <c r="A201" s="62" t="s">
        <v>42</v>
      </c>
      <c r="B201" s="106">
        <v>3</v>
      </c>
      <c r="C201" s="106">
        <v>21</v>
      </c>
      <c r="D201" s="106">
        <v>11</v>
      </c>
      <c r="E201" s="106">
        <v>0</v>
      </c>
      <c r="F201" s="106">
        <v>35</v>
      </c>
      <c r="G201" s="106">
        <v>0</v>
      </c>
      <c r="H201" s="106">
        <v>7</v>
      </c>
      <c r="I201" s="106">
        <v>3</v>
      </c>
      <c r="J201" s="106">
        <v>0</v>
      </c>
      <c r="K201" s="106">
        <v>10</v>
      </c>
      <c r="L201" s="106">
        <v>1</v>
      </c>
      <c r="M201" s="106">
        <v>11</v>
      </c>
      <c r="N201" s="106">
        <v>4</v>
      </c>
      <c r="O201" s="106">
        <v>0</v>
      </c>
      <c r="P201" s="106">
        <v>16</v>
      </c>
      <c r="Q201" s="106">
        <v>2</v>
      </c>
      <c r="R201" s="106">
        <v>3</v>
      </c>
      <c r="S201" s="106">
        <v>4</v>
      </c>
      <c r="T201" s="106">
        <v>0</v>
      </c>
      <c r="U201" s="106">
        <v>9</v>
      </c>
    </row>
    <row r="202" spans="1:22">
      <c r="A202" s="62" t="s">
        <v>43</v>
      </c>
      <c r="B202" s="106">
        <v>1</v>
      </c>
      <c r="C202" s="106">
        <v>3</v>
      </c>
      <c r="D202" s="106">
        <v>5</v>
      </c>
      <c r="E202" s="106">
        <v>0</v>
      </c>
      <c r="F202" s="106">
        <v>9</v>
      </c>
      <c r="G202" s="106">
        <v>0</v>
      </c>
      <c r="H202" s="106">
        <v>1</v>
      </c>
      <c r="I202" s="106">
        <v>3</v>
      </c>
      <c r="J202" s="106">
        <v>0</v>
      </c>
      <c r="K202" s="106">
        <v>4</v>
      </c>
      <c r="L202" s="106">
        <v>0</v>
      </c>
      <c r="M202" s="106">
        <v>1</v>
      </c>
      <c r="N202" s="106">
        <v>2</v>
      </c>
      <c r="O202" s="106">
        <v>0</v>
      </c>
      <c r="P202" s="106">
        <v>3</v>
      </c>
      <c r="Q202" s="106">
        <v>1</v>
      </c>
      <c r="R202" s="106">
        <v>1</v>
      </c>
      <c r="S202" s="106">
        <v>0</v>
      </c>
      <c r="T202" s="106">
        <v>0</v>
      </c>
      <c r="U202" s="106">
        <v>2</v>
      </c>
    </row>
    <row r="203" spans="1:22">
      <c r="A203" s="62" t="s">
        <v>44</v>
      </c>
      <c r="B203" s="106">
        <v>0</v>
      </c>
      <c r="C203" s="106">
        <v>4</v>
      </c>
      <c r="D203" s="106">
        <v>3</v>
      </c>
      <c r="E203" s="106">
        <v>1</v>
      </c>
      <c r="F203" s="106">
        <v>8</v>
      </c>
      <c r="G203" s="106">
        <v>0</v>
      </c>
      <c r="H203" s="106">
        <v>2</v>
      </c>
      <c r="I203" s="106">
        <v>1</v>
      </c>
      <c r="J203" s="106">
        <v>1</v>
      </c>
      <c r="K203" s="106">
        <v>4</v>
      </c>
      <c r="L203" s="106">
        <v>0</v>
      </c>
      <c r="M203" s="106">
        <v>2</v>
      </c>
      <c r="N203" s="106">
        <v>2</v>
      </c>
      <c r="O203" s="106">
        <v>0</v>
      </c>
      <c r="P203" s="106">
        <v>4</v>
      </c>
      <c r="Q203" s="106">
        <v>0</v>
      </c>
      <c r="R203" s="106">
        <v>0</v>
      </c>
      <c r="S203" s="106">
        <v>0</v>
      </c>
      <c r="T203" s="106">
        <v>0</v>
      </c>
      <c r="U203" s="106">
        <v>0</v>
      </c>
      <c r="V203" s="61"/>
    </row>
    <row r="204" spans="1:22">
      <c r="A204" s="62" t="s">
        <v>45</v>
      </c>
      <c r="B204" s="106">
        <v>2</v>
      </c>
      <c r="C204" s="106">
        <v>18</v>
      </c>
      <c r="D204" s="106">
        <v>15</v>
      </c>
      <c r="E204" s="106">
        <v>0</v>
      </c>
      <c r="F204" s="106">
        <v>35</v>
      </c>
      <c r="G204" s="106">
        <v>0</v>
      </c>
      <c r="H204" s="106">
        <v>7</v>
      </c>
      <c r="I204" s="106">
        <v>3</v>
      </c>
      <c r="J204" s="106">
        <v>0</v>
      </c>
      <c r="K204" s="106">
        <v>10</v>
      </c>
      <c r="L204" s="106">
        <v>1</v>
      </c>
      <c r="M204" s="106">
        <v>7</v>
      </c>
      <c r="N204" s="106">
        <v>8</v>
      </c>
      <c r="O204" s="106">
        <v>0</v>
      </c>
      <c r="P204" s="106">
        <v>16</v>
      </c>
      <c r="Q204" s="106">
        <v>1</v>
      </c>
      <c r="R204" s="106">
        <v>4</v>
      </c>
      <c r="S204" s="106">
        <v>4</v>
      </c>
      <c r="T204" s="106">
        <v>0</v>
      </c>
      <c r="U204" s="106">
        <v>9</v>
      </c>
      <c r="V204" s="63"/>
    </row>
    <row r="205" spans="1:22">
      <c r="A205" s="62" t="s">
        <v>46</v>
      </c>
      <c r="B205" s="106">
        <v>2</v>
      </c>
      <c r="C205" s="106">
        <v>15</v>
      </c>
      <c r="D205" s="106">
        <v>18</v>
      </c>
      <c r="E205" s="106">
        <v>0</v>
      </c>
      <c r="F205" s="106">
        <v>35</v>
      </c>
      <c r="G205" s="106">
        <v>0</v>
      </c>
      <c r="H205" s="106">
        <v>6</v>
      </c>
      <c r="I205" s="106">
        <v>4</v>
      </c>
      <c r="J205" s="106">
        <v>0</v>
      </c>
      <c r="K205" s="106">
        <v>10</v>
      </c>
      <c r="L205" s="106">
        <v>1</v>
      </c>
      <c r="M205" s="106">
        <v>6</v>
      </c>
      <c r="N205" s="106">
        <v>9</v>
      </c>
      <c r="O205" s="106">
        <v>0</v>
      </c>
      <c r="P205" s="106">
        <v>16</v>
      </c>
      <c r="Q205" s="106">
        <v>1</v>
      </c>
      <c r="R205" s="106">
        <v>3</v>
      </c>
      <c r="S205" s="106">
        <v>5</v>
      </c>
      <c r="T205" s="106">
        <v>0</v>
      </c>
      <c r="U205" s="106">
        <v>9</v>
      </c>
      <c r="V205" s="63"/>
    </row>
    <row r="206" spans="1:22">
      <c r="A206" s="62" t="s">
        <v>47</v>
      </c>
      <c r="B206" s="106">
        <v>3</v>
      </c>
      <c r="C206" s="106">
        <v>22</v>
      </c>
      <c r="D206" s="106">
        <v>10</v>
      </c>
      <c r="E206" s="106">
        <v>0</v>
      </c>
      <c r="F206" s="106">
        <v>35</v>
      </c>
      <c r="G206" s="106">
        <v>0</v>
      </c>
      <c r="H206" s="106">
        <v>7</v>
      </c>
      <c r="I206" s="106">
        <v>3</v>
      </c>
      <c r="J206" s="106">
        <v>0</v>
      </c>
      <c r="K206" s="106">
        <v>10</v>
      </c>
      <c r="L206" s="106">
        <v>1</v>
      </c>
      <c r="M206" s="106">
        <v>11</v>
      </c>
      <c r="N206" s="106">
        <v>4</v>
      </c>
      <c r="O206" s="106">
        <v>0</v>
      </c>
      <c r="P206" s="106">
        <v>16</v>
      </c>
      <c r="Q206" s="106">
        <v>2</v>
      </c>
      <c r="R206" s="106">
        <v>4</v>
      </c>
      <c r="S206" s="106">
        <v>3</v>
      </c>
      <c r="T206" s="106">
        <v>0</v>
      </c>
      <c r="U206" s="106">
        <v>9</v>
      </c>
      <c r="V206" s="63"/>
    </row>
    <row r="207" spans="1:22">
      <c r="A207" s="62" t="s">
        <v>48</v>
      </c>
      <c r="B207" s="106">
        <v>3</v>
      </c>
      <c r="C207" s="106">
        <v>22</v>
      </c>
      <c r="D207" s="106">
        <v>10</v>
      </c>
      <c r="E207" s="106">
        <v>0</v>
      </c>
      <c r="F207" s="106">
        <v>35</v>
      </c>
      <c r="G207" s="106">
        <v>0</v>
      </c>
      <c r="H207" s="106">
        <v>7</v>
      </c>
      <c r="I207" s="106">
        <v>3</v>
      </c>
      <c r="J207" s="106">
        <v>0</v>
      </c>
      <c r="K207" s="106">
        <v>10</v>
      </c>
      <c r="L207" s="106">
        <v>0</v>
      </c>
      <c r="M207" s="106">
        <v>10</v>
      </c>
      <c r="N207" s="106">
        <v>6</v>
      </c>
      <c r="O207" s="106">
        <v>0</v>
      </c>
      <c r="P207" s="106">
        <v>16</v>
      </c>
      <c r="Q207" s="106">
        <v>3</v>
      </c>
      <c r="R207" s="106">
        <v>5</v>
      </c>
      <c r="S207" s="106">
        <v>1</v>
      </c>
      <c r="T207" s="106">
        <v>0</v>
      </c>
      <c r="U207" s="106">
        <v>9</v>
      </c>
      <c r="V207" s="63"/>
    </row>
    <row r="208" spans="1:22">
      <c r="A208" s="62" t="s">
        <v>49</v>
      </c>
      <c r="B208" s="106">
        <v>3</v>
      </c>
      <c r="C208" s="106">
        <v>22</v>
      </c>
      <c r="D208" s="106">
        <v>9</v>
      </c>
      <c r="E208" s="106">
        <v>1</v>
      </c>
      <c r="F208" s="106">
        <v>35</v>
      </c>
      <c r="G208" s="106">
        <v>1</v>
      </c>
      <c r="H208" s="106">
        <v>7</v>
      </c>
      <c r="I208" s="106">
        <v>2</v>
      </c>
      <c r="J208" s="106">
        <v>0</v>
      </c>
      <c r="K208" s="106">
        <v>10</v>
      </c>
      <c r="L208" s="106">
        <v>1</v>
      </c>
      <c r="M208" s="106">
        <v>10</v>
      </c>
      <c r="N208" s="106">
        <v>5</v>
      </c>
      <c r="O208" s="106">
        <v>0</v>
      </c>
      <c r="P208" s="106">
        <v>16</v>
      </c>
      <c r="Q208" s="106">
        <v>1</v>
      </c>
      <c r="R208" s="106">
        <v>5</v>
      </c>
      <c r="S208" s="106">
        <v>2</v>
      </c>
      <c r="T208" s="106">
        <v>1</v>
      </c>
      <c r="U208" s="106">
        <v>9</v>
      </c>
      <c r="V208" s="63"/>
    </row>
    <row r="209" spans="1:22">
      <c r="A209" s="62" t="s">
        <v>50</v>
      </c>
      <c r="B209" s="106">
        <v>1</v>
      </c>
      <c r="C209" s="106">
        <v>14</v>
      </c>
      <c r="D209" s="106">
        <v>17</v>
      </c>
      <c r="E209" s="106">
        <v>3</v>
      </c>
      <c r="F209" s="106">
        <v>35</v>
      </c>
      <c r="G209" s="106">
        <v>0</v>
      </c>
      <c r="H209" s="106">
        <v>5</v>
      </c>
      <c r="I209" s="106">
        <v>5</v>
      </c>
      <c r="J209" s="106">
        <v>0</v>
      </c>
      <c r="K209" s="106">
        <v>10</v>
      </c>
      <c r="L209" s="106">
        <v>0</v>
      </c>
      <c r="M209" s="106">
        <v>5</v>
      </c>
      <c r="N209" s="106">
        <v>9</v>
      </c>
      <c r="O209" s="106">
        <v>2</v>
      </c>
      <c r="P209" s="106">
        <v>16</v>
      </c>
      <c r="Q209" s="106">
        <v>1</v>
      </c>
      <c r="R209" s="106">
        <v>4</v>
      </c>
      <c r="S209" s="106">
        <v>3</v>
      </c>
      <c r="T209" s="106">
        <v>1</v>
      </c>
      <c r="U209" s="106">
        <v>9</v>
      </c>
      <c r="V209" s="63"/>
    </row>
    <row r="210" spans="1:22">
      <c r="A210" s="62" t="s">
        <v>51</v>
      </c>
      <c r="B210" s="106">
        <v>4</v>
      </c>
      <c r="C210" s="106">
        <v>17</v>
      </c>
      <c r="D210" s="106">
        <v>11</v>
      </c>
      <c r="E210" s="106">
        <v>3</v>
      </c>
      <c r="F210" s="106">
        <v>35</v>
      </c>
      <c r="G210" s="106">
        <v>1</v>
      </c>
      <c r="H210" s="106">
        <v>6</v>
      </c>
      <c r="I210" s="106">
        <v>3</v>
      </c>
      <c r="J210" s="106">
        <v>0</v>
      </c>
      <c r="K210" s="106">
        <v>10</v>
      </c>
      <c r="L210" s="106">
        <v>1</v>
      </c>
      <c r="M210" s="106">
        <v>8</v>
      </c>
      <c r="N210" s="106">
        <v>5</v>
      </c>
      <c r="O210" s="106">
        <v>2</v>
      </c>
      <c r="P210" s="106">
        <v>16</v>
      </c>
      <c r="Q210" s="106">
        <v>2</v>
      </c>
      <c r="R210" s="106">
        <v>3</v>
      </c>
      <c r="S210" s="106">
        <v>3</v>
      </c>
      <c r="T210" s="106">
        <v>1</v>
      </c>
      <c r="U210" s="106">
        <v>9</v>
      </c>
      <c r="V210" s="63"/>
    </row>
    <row r="211" spans="1:22">
      <c r="A211" s="62" t="s">
        <v>52</v>
      </c>
      <c r="B211" s="106">
        <v>2</v>
      </c>
      <c r="C211" s="106">
        <v>4</v>
      </c>
      <c r="D211" s="106">
        <v>3</v>
      </c>
      <c r="E211" s="106">
        <v>0</v>
      </c>
      <c r="F211" s="106">
        <v>9</v>
      </c>
      <c r="G211" s="106">
        <v>1</v>
      </c>
      <c r="H211" s="106">
        <v>1</v>
      </c>
      <c r="I211" s="106">
        <v>0</v>
      </c>
      <c r="J211" s="106">
        <v>0</v>
      </c>
      <c r="K211" s="106">
        <v>2</v>
      </c>
      <c r="L211" s="106">
        <v>0</v>
      </c>
      <c r="M211" s="106">
        <v>2</v>
      </c>
      <c r="N211" s="106">
        <v>1</v>
      </c>
      <c r="O211" s="106">
        <v>0</v>
      </c>
      <c r="P211" s="106">
        <v>3</v>
      </c>
      <c r="Q211" s="106">
        <v>1</v>
      </c>
      <c r="R211" s="106">
        <v>1</v>
      </c>
      <c r="S211" s="106">
        <v>2</v>
      </c>
      <c r="T211" s="106">
        <v>0</v>
      </c>
      <c r="U211" s="106">
        <v>4</v>
      </c>
      <c r="V211" s="63"/>
    </row>
    <row r="212" spans="1:22">
      <c r="A212" s="62" t="s">
        <v>53</v>
      </c>
      <c r="B212" s="106">
        <v>4</v>
      </c>
      <c r="C212" s="106">
        <v>18</v>
      </c>
      <c r="D212" s="106">
        <v>13</v>
      </c>
      <c r="E212" s="106">
        <v>0</v>
      </c>
      <c r="F212" s="106">
        <v>35</v>
      </c>
      <c r="G212" s="106">
        <v>2</v>
      </c>
      <c r="H212" s="106">
        <v>5</v>
      </c>
      <c r="I212" s="106">
        <v>3</v>
      </c>
      <c r="J212" s="106">
        <v>0</v>
      </c>
      <c r="K212" s="106">
        <v>10</v>
      </c>
      <c r="L212" s="106">
        <v>1</v>
      </c>
      <c r="M212" s="106">
        <v>8</v>
      </c>
      <c r="N212" s="106">
        <v>7</v>
      </c>
      <c r="O212" s="106">
        <v>0</v>
      </c>
      <c r="P212" s="106">
        <v>16</v>
      </c>
      <c r="Q212" s="106">
        <v>1</v>
      </c>
      <c r="R212" s="106">
        <v>5</v>
      </c>
      <c r="S212" s="106">
        <v>3</v>
      </c>
      <c r="T212" s="106">
        <v>0</v>
      </c>
      <c r="U212" s="106">
        <v>9</v>
      </c>
      <c r="V212" s="63"/>
    </row>
    <row r="213" spans="1:22">
      <c r="A213" s="62" t="s">
        <v>54</v>
      </c>
      <c r="B213" s="106">
        <v>0</v>
      </c>
      <c r="C213" s="106">
        <v>11</v>
      </c>
      <c r="D213" s="106">
        <v>22</v>
      </c>
      <c r="E213" s="106">
        <v>2</v>
      </c>
      <c r="F213" s="106">
        <v>35</v>
      </c>
      <c r="G213" s="106">
        <v>0</v>
      </c>
      <c r="H213" s="106">
        <v>4</v>
      </c>
      <c r="I213" s="106">
        <v>5</v>
      </c>
      <c r="J213" s="106">
        <v>1</v>
      </c>
      <c r="K213" s="106">
        <v>10</v>
      </c>
      <c r="L213" s="106">
        <v>0</v>
      </c>
      <c r="M213" s="106">
        <v>3</v>
      </c>
      <c r="N213" s="106">
        <v>12</v>
      </c>
      <c r="O213" s="106">
        <v>1</v>
      </c>
      <c r="P213" s="106">
        <v>16</v>
      </c>
      <c r="Q213" s="106">
        <v>0</v>
      </c>
      <c r="R213" s="106">
        <v>4</v>
      </c>
      <c r="S213" s="106">
        <v>5</v>
      </c>
      <c r="T213" s="106">
        <v>0</v>
      </c>
      <c r="U213" s="106">
        <v>9</v>
      </c>
    </row>
    <row r="214" spans="1:22">
      <c r="A214" s="62" t="s">
        <v>55</v>
      </c>
      <c r="B214" s="106">
        <v>2</v>
      </c>
      <c r="C214" s="106">
        <v>13</v>
      </c>
      <c r="D214" s="106">
        <v>18</v>
      </c>
      <c r="E214" s="106">
        <v>2</v>
      </c>
      <c r="F214" s="106">
        <v>35</v>
      </c>
      <c r="G214" s="106">
        <v>0</v>
      </c>
      <c r="H214" s="106">
        <v>6</v>
      </c>
      <c r="I214" s="106">
        <v>4</v>
      </c>
      <c r="J214" s="106">
        <v>0</v>
      </c>
      <c r="K214" s="106">
        <v>10</v>
      </c>
      <c r="L214" s="106">
        <v>0</v>
      </c>
      <c r="M214" s="106">
        <v>5</v>
      </c>
      <c r="N214" s="106">
        <v>10</v>
      </c>
      <c r="O214" s="106">
        <v>1</v>
      </c>
      <c r="P214" s="106">
        <v>16</v>
      </c>
      <c r="Q214" s="106">
        <v>2</v>
      </c>
      <c r="R214" s="106">
        <v>2</v>
      </c>
      <c r="S214" s="106">
        <v>4</v>
      </c>
      <c r="T214" s="106">
        <v>1</v>
      </c>
      <c r="U214" s="106">
        <v>9</v>
      </c>
    </row>
    <row r="215" spans="1:22">
      <c r="A215" s="62" t="s">
        <v>56</v>
      </c>
      <c r="B215" s="106">
        <v>2</v>
      </c>
      <c r="C215" s="106">
        <v>10</v>
      </c>
      <c r="D215" s="106">
        <v>17</v>
      </c>
      <c r="E215" s="106">
        <v>6</v>
      </c>
      <c r="F215" s="106">
        <v>35</v>
      </c>
      <c r="G215" s="106">
        <v>0</v>
      </c>
      <c r="H215" s="106">
        <v>3</v>
      </c>
      <c r="I215" s="106">
        <v>5</v>
      </c>
      <c r="J215" s="106">
        <v>2</v>
      </c>
      <c r="K215" s="106">
        <v>10</v>
      </c>
      <c r="L215" s="106">
        <v>1</v>
      </c>
      <c r="M215" s="106">
        <v>3</v>
      </c>
      <c r="N215" s="106">
        <v>9</v>
      </c>
      <c r="O215" s="106">
        <v>3</v>
      </c>
      <c r="P215" s="106">
        <v>16</v>
      </c>
      <c r="Q215" s="106">
        <v>1</v>
      </c>
      <c r="R215" s="106">
        <v>4</v>
      </c>
      <c r="S215" s="106">
        <v>3</v>
      </c>
      <c r="T215" s="106">
        <v>1</v>
      </c>
      <c r="U215" s="106">
        <v>9</v>
      </c>
    </row>
    <row r="216" spans="1:22">
      <c r="A216" s="62" t="s">
        <v>57</v>
      </c>
      <c r="B216" s="106">
        <v>1</v>
      </c>
      <c r="C216" s="106">
        <v>17</v>
      </c>
      <c r="D216" s="106">
        <v>15</v>
      </c>
      <c r="E216" s="106">
        <v>2</v>
      </c>
      <c r="F216" s="106">
        <v>35</v>
      </c>
      <c r="G216" s="106">
        <v>0</v>
      </c>
      <c r="H216" s="106">
        <v>6</v>
      </c>
      <c r="I216" s="106">
        <v>3</v>
      </c>
      <c r="J216" s="106">
        <v>1</v>
      </c>
      <c r="K216" s="106">
        <v>10</v>
      </c>
      <c r="L216" s="106">
        <v>0</v>
      </c>
      <c r="M216" s="106">
        <v>7</v>
      </c>
      <c r="N216" s="106">
        <v>9</v>
      </c>
      <c r="O216" s="106">
        <v>0</v>
      </c>
      <c r="P216" s="106">
        <v>16</v>
      </c>
      <c r="Q216" s="106">
        <v>1</v>
      </c>
      <c r="R216" s="106">
        <v>4</v>
      </c>
      <c r="S216" s="106">
        <v>3</v>
      </c>
      <c r="T216" s="106">
        <v>1</v>
      </c>
      <c r="U216" s="106">
        <v>9</v>
      </c>
    </row>
    <row r="218" spans="1:22">
      <c r="A218" s="62" t="s">
        <v>165</v>
      </c>
      <c r="B218" s="62" t="s">
        <v>73</v>
      </c>
      <c r="G218" s="62" t="s">
        <v>69</v>
      </c>
      <c r="L218" s="62" t="s">
        <v>70</v>
      </c>
      <c r="Q218" s="62" t="s">
        <v>71</v>
      </c>
    </row>
    <row r="219" spans="1:22">
      <c r="B219" s="62" t="s">
        <v>3</v>
      </c>
      <c r="C219" s="62" t="s">
        <v>4</v>
      </c>
      <c r="D219" s="62" t="s">
        <v>5</v>
      </c>
      <c r="E219" s="62" t="s">
        <v>6</v>
      </c>
      <c r="F219" s="62" t="s">
        <v>7</v>
      </c>
      <c r="G219" s="62" t="s">
        <v>3</v>
      </c>
      <c r="H219" s="62" t="s">
        <v>4</v>
      </c>
      <c r="I219" s="62" t="s">
        <v>5</v>
      </c>
      <c r="J219" s="62" t="s">
        <v>6</v>
      </c>
      <c r="K219" s="62" t="s">
        <v>7</v>
      </c>
      <c r="L219" s="62" t="s">
        <v>3</v>
      </c>
      <c r="M219" s="62" t="s">
        <v>4</v>
      </c>
      <c r="N219" s="62" t="s">
        <v>5</v>
      </c>
      <c r="O219" s="62" t="s">
        <v>6</v>
      </c>
      <c r="P219" s="62" t="s">
        <v>7</v>
      </c>
      <c r="Q219" s="62" t="s">
        <v>3</v>
      </c>
      <c r="R219" s="62" t="s">
        <v>4</v>
      </c>
      <c r="S219" s="62" t="s">
        <v>5</v>
      </c>
      <c r="T219" s="62" t="s">
        <v>6</v>
      </c>
      <c r="U219" s="62" t="s">
        <v>7</v>
      </c>
    </row>
    <row r="220" spans="1:22">
      <c r="A220" s="62" t="s">
        <v>2</v>
      </c>
      <c r="B220" s="106">
        <v>1</v>
      </c>
      <c r="C220" s="106">
        <v>13</v>
      </c>
      <c r="D220" s="106">
        <v>3</v>
      </c>
      <c r="E220" s="106">
        <v>0</v>
      </c>
      <c r="F220" s="106">
        <v>17</v>
      </c>
      <c r="G220" s="106">
        <v>0</v>
      </c>
      <c r="H220" s="106">
        <v>6</v>
      </c>
      <c r="I220" s="106">
        <v>2</v>
      </c>
      <c r="J220" s="106">
        <v>0</v>
      </c>
      <c r="K220" s="106">
        <v>8</v>
      </c>
      <c r="L220" s="106">
        <v>0</v>
      </c>
      <c r="M220" s="106">
        <v>5</v>
      </c>
      <c r="N220" s="106">
        <v>1</v>
      </c>
      <c r="O220" s="106">
        <v>0</v>
      </c>
      <c r="P220" s="106">
        <v>6</v>
      </c>
      <c r="Q220" s="106">
        <v>1</v>
      </c>
      <c r="R220" s="106">
        <v>2</v>
      </c>
      <c r="S220" s="106">
        <v>0</v>
      </c>
      <c r="T220" s="106">
        <v>0</v>
      </c>
      <c r="U220" s="106">
        <v>3</v>
      </c>
    </row>
    <row r="221" spans="1:22">
      <c r="A221" s="62" t="s">
        <v>148</v>
      </c>
      <c r="B221" s="106">
        <v>0</v>
      </c>
      <c r="C221" s="106">
        <v>13</v>
      </c>
      <c r="D221" s="106">
        <v>4</v>
      </c>
      <c r="E221" s="106">
        <v>0</v>
      </c>
      <c r="F221" s="106">
        <v>17</v>
      </c>
      <c r="G221" s="106">
        <v>0</v>
      </c>
      <c r="H221" s="106">
        <v>5</v>
      </c>
      <c r="I221" s="106">
        <v>3</v>
      </c>
      <c r="J221" s="106">
        <v>0</v>
      </c>
      <c r="K221" s="106">
        <v>8</v>
      </c>
      <c r="L221" s="106">
        <v>0</v>
      </c>
      <c r="M221" s="106">
        <v>5</v>
      </c>
      <c r="N221" s="106">
        <v>1</v>
      </c>
      <c r="O221" s="106">
        <v>0</v>
      </c>
      <c r="P221" s="106">
        <v>6</v>
      </c>
      <c r="Q221" s="106">
        <v>0</v>
      </c>
      <c r="R221" s="106">
        <v>3</v>
      </c>
      <c r="S221" s="106">
        <v>0</v>
      </c>
      <c r="T221" s="106">
        <v>0</v>
      </c>
      <c r="U221" s="106">
        <v>3</v>
      </c>
    </row>
    <row r="222" spans="1:22">
      <c r="A222" s="62" t="s">
        <v>37</v>
      </c>
      <c r="B222" s="106">
        <v>1</v>
      </c>
      <c r="C222" s="106">
        <v>12</v>
      </c>
      <c r="D222" s="106">
        <v>4</v>
      </c>
      <c r="E222" s="106">
        <v>0</v>
      </c>
      <c r="F222" s="106">
        <v>17</v>
      </c>
      <c r="G222" s="106">
        <v>0</v>
      </c>
      <c r="H222" s="106">
        <v>5</v>
      </c>
      <c r="I222" s="106">
        <v>3</v>
      </c>
      <c r="J222" s="106">
        <v>0</v>
      </c>
      <c r="K222" s="106">
        <v>8</v>
      </c>
      <c r="L222" s="106">
        <v>0</v>
      </c>
      <c r="M222" s="106">
        <v>5</v>
      </c>
      <c r="N222" s="106">
        <v>1</v>
      </c>
      <c r="O222" s="106">
        <v>0</v>
      </c>
      <c r="P222" s="106">
        <v>6</v>
      </c>
      <c r="Q222" s="106">
        <v>1</v>
      </c>
      <c r="R222" s="106">
        <v>2</v>
      </c>
      <c r="S222" s="106">
        <v>0</v>
      </c>
      <c r="T222" s="106">
        <v>0</v>
      </c>
      <c r="U222" s="106">
        <v>3</v>
      </c>
    </row>
    <row r="223" spans="1:22">
      <c r="A223" s="62" t="s">
        <v>38</v>
      </c>
      <c r="B223" s="106">
        <v>1</v>
      </c>
      <c r="C223" s="106">
        <v>12</v>
      </c>
      <c r="D223" s="106">
        <v>4</v>
      </c>
      <c r="E223" s="106">
        <v>0</v>
      </c>
      <c r="F223" s="106">
        <v>17</v>
      </c>
      <c r="G223" s="106">
        <v>0</v>
      </c>
      <c r="H223" s="106">
        <v>5</v>
      </c>
      <c r="I223" s="106">
        <v>3</v>
      </c>
      <c r="J223" s="106">
        <v>0</v>
      </c>
      <c r="K223" s="106">
        <v>8</v>
      </c>
      <c r="L223" s="106">
        <v>0</v>
      </c>
      <c r="M223" s="106">
        <v>5</v>
      </c>
      <c r="N223" s="106">
        <v>1</v>
      </c>
      <c r="O223" s="106">
        <v>0</v>
      </c>
      <c r="P223" s="106">
        <v>6</v>
      </c>
      <c r="Q223" s="106">
        <v>1</v>
      </c>
      <c r="R223" s="106">
        <v>2</v>
      </c>
      <c r="S223" s="106">
        <v>0</v>
      </c>
      <c r="T223" s="106">
        <v>0</v>
      </c>
      <c r="U223" s="106">
        <v>3</v>
      </c>
    </row>
    <row r="224" spans="1:22" ht="12.75" customHeight="1">
      <c r="A224" s="62" t="s">
        <v>39</v>
      </c>
      <c r="B224" s="106">
        <v>2</v>
      </c>
      <c r="C224" s="106">
        <v>10</v>
      </c>
      <c r="D224" s="106">
        <v>5</v>
      </c>
      <c r="E224" s="106">
        <v>0</v>
      </c>
      <c r="F224" s="106">
        <v>17</v>
      </c>
      <c r="G224" s="106">
        <v>1</v>
      </c>
      <c r="H224" s="106">
        <v>4</v>
      </c>
      <c r="I224" s="106">
        <v>3</v>
      </c>
      <c r="J224" s="106">
        <v>0</v>
      </c>
      <c r="K224" s="106">
        <v>8</v>
      </c>
      <c r="L224" s="106">
        <v>0</v>
      </c>
      <c r="M224" s="106">
        <v>4</v>
      </c>
      <c r="N224" s="106">
        <v>2</v>
      </c>
      <c r="O224" s="106">
        <v>0</v>
      </c>
      <c r="P224" s="106">
        <v>6</v>
      </c>
      <c r="Q224" s="106">
        <v>1</v>
      </c>
      <c r="R224" s="106">
        <v>2</v>
      </c>
      <c r="S224" s="106">
        <v>0</v>
      </c>
      <c r="T224" s="106">
        <v>0</v>
      </c>
      <c r="U224" s="106">
        <v>3</v>
      </c>
    </row>
    <row r="225" spans="1:27" ht="12.75" customHeight="1">
      <c r="A225" s="62" t="s">
        <v>40</v>
      </c>
      <c r="B225" s="106">
        <v>0</v>
      </c>
      <c r="C225" s="106">
        <v>12</v>
      </c>
      <c r="D225" s="106">
        <v>5</v>
      </c>
      <c r="E225" s="106">
        <v>0</v>
      </c>
      <c r="F225" s="106">
        <v>17</v>
      </c>
      <c r="G225" s="106">
        <v>0</v>
      </c>
      <c r="H225" s="106">
        <v>5</v>
      </c>
      <c r="I225" s="106">
        <v>3</v>
      </c>
      <c r="J225" s="106">
        <v>0</v>
      </c>
      <c r="K225" s="106">
        <v>8</v>
      </c>
      <c r="L225" s="106">
        <v>0</v>
      </c>
      <c r="M225" s="106">
        <v>5</v>
      </c>
      <c r="N225" s="106">
        <v>1</v>
      </c>
      <c r="O225" s="106">
        <v>0</v>
      </c>
      <c r="P225" s="106">
        <v>6</v>
      </c>
      <c r="Q225" s="106">
        <v>0</v>
      </c>
      <c r="R225" s="106">
        <v>2</v>
      </c>
      <c r="S225" s="106">
        <v>1</v>
      </c>
      <c r="T225" s="106">
        <v>0</v>
      </c>
      <c r="U225" s="106">
        <v>3</v>
      </c>
    </row>
    <row r="226" spans="1:27" ht="12.75" customHeight="1">
      <c r="A226" s="62" t="s">
        <v>41</v>
      </c>
      <c r="B226" s="106">
        <v>2</v>
      </c>
      <c r="C226" s="106">
        <v>14</v>
      </c>
      <c r="D226" s="106">
        <v>1</v>
      </c>
      <c r="E226" s="106">
        <v>0</v>
      </c>
      <c r="F226" s="106">
        <v>17</v>
      </c>
      <c r="G226" s="106">
        <v>0</v>
      </c>
      <c r="H226" s="106">
        <v>7</v>
      </c>
      <c r="I226" s="106">
        <v>1</v>
      </c>
      <c r="J226" s="106">
        <v>0</v>
      </c>
      <c r="K226" s="106">
        <v>8</v>
      </c>
      <c r="L226" s="106">
        <v>1</v>
      </c>
      <c r="M226" s="106">
        <v>5</v>
      </c>
      <c r="N226" s="106">
        <v>0</v>
      </c>
      <c r="O226" s="106">
        <v>0</v>
      </c>
      <c r="P226" s="106">
        <v>6</v>
      </c>
      <c r="Q226" s="106">
        <v>1</v>
      </c>
      <c r="R226" s="106">
        <v>2</v>
      </c>
      <c r="S226" s="106">
        <v>0</v>
      </c>
      <c r="T226" s="106">
        <v>0</v>
      </c>
      <c r="U226" s="106">
        <v>3</v>
      </c>
    </row>
    <row r="227" spans="1:27" ht="12.75" customHeight="1">
      <c r="A227" s="62" t="s">
        <v>42</v>
      </c>
      <c r="B227" s="106">
        <v>2</v>
      </c>
      <c r="C227" s="106">
        <v>14</v>
      </c>
      <c r="D227" s="106">
        <v>1</v>
      </c>
      <c r="E227" s="106">
        <v>0</v>
      </c>
      <c r="F227" s="106">
        <v>17</v>
      </c>
      <c r="G227" s="106">
        <v>0</v>
      </c>
      <c r="H227" s="106">
        <v>8</v>
      </c>
      <c r="I227" s="106">
        <v>0</v>
      </c>
      <c r="J227" s="106">
        <v>0</v>
      </c>
      <c r="K227" s="106">
        <v>8</v>
      </c>
      <c r="L227" s="106">
        <v>1</v>
      </c>
      <c r="M227" s="106">
        <v>4</v>
      </c>
      <c r="N227" s="106">
        <v>1</v>
      </c>
      <c r="O227" s="106">
        <v>0</v>
      </c>
      <c r="P227" s="106">
        <v>6</v>
      </c>
      <c r="Q227" s="106">
        <v>1</v>
      </c>
      <c r="R227" s="106">
        <v>2</v>
      </c>
      <c r="S227" s="106">
        <v>0</v>
      </c>
      <c r="T227" s="106">
        <v>0</v>
      </c>
      <c r="U227" s="106">
        <v>3</v>
      </c>
    </row>
    <row r="228" spans="1:27" ht="12.75" customHeight="1">
      <c r="A228" s="62" t="s">
        <v>43</v>
      </c>
      <c r="B228" s="106">
        <v>0</v>
      </c>
      <c r="C228" s="106">
        <v>8</v>
      </c>
      <c r="D228" s="106">
        <v>3</v>
      </c>
      <c r="E228" s="106">
        <v>0</v>
      </c>
      <c r="F228" s="106">
        <v>11</v>
      </c>
      <c r="G228" s="106">
        <v>0</v>
      </c>
      <c r="H228" s="106">
        <v>3</v>
      </c>
      <c r="I228" s="106">
        <v>2</v>
      </c>
      <c r="J228" s="106">
        <v>0</v>
      </c>
      <c r="K228" s="106">
        <v>5</v>
      </c>
      <c r="L228" s="106">
        <v>0</v>
      </c>
      <c r="M228" s="106">
        <v>3</v>
      </c>
      <c r="N228" s="106">
        <v>0</v>
      </c>
      <c r="O228" s="106">
        <v>0</v>
      </c>
      <c r="P228" s="106">
        <v>3</v>
      </c>
      <c r="Q228" s="106">
        <v>0</v>
      </c>
      <c r="R228" s="106">
        <v>2</v>
      </c>
      <c r="S228" s="106">
        <v>1</v>
      </c>
      <c r="T228" s="106">
        <v>0</v>
      </c>
      <c r="U228" s="106">
        <v>3</v>
      </c>
    </row>
    <row r="229" spans="1:27">
      <c r="A229" s="62" t="s">
        <v>44</v>
      </c>
      <c r="B229" s="106">
        <v>2</v>
      </c>
      <c r="C229" s="106">
        <v>5</v>
      </c>
      <c r="D229" s="106">
        <v>3</v>
      </c>
      <c r="E229" s="106">
        <v>0</v>
      </c>
      <c r="F229" s="106">
        <v>10</v>
      </c>
      <c r="G229" s="106">
        <v>1</v>
      </c>
      <c r="H229" s="106">
        <v>1</v>
      </c>
      <c r="I229" s="106">
        <v>3</v>
      </c>
      <c r="J229" s="106">
        <v>0</v>
      </c>
      <c r="K229" s="106">
        <v>5</v>
      </c>
      <c r="L229" s="106">
        <v>0</v>
      </c>
      <c r="M229" s="106">
        <v>3</v>
      </c>
      <c r="N229" s="106">
        <v>0</v>
      </c>
      <c r="O229" s="106">
        <v>0</v>
      </c>
      <c r="P229" s="106">
        <v>3</v>
      </c>
      <c r="Q229" s="106">
        <v>1</v>
      </c>
      <c r="R229" s="106">
        <v>1</v>
      </c>
      <c r="S229" s="106">
        <v>0</v>
      </c>
      <c r="T229" s="106">
        <v>0</v>
      </c>
      <c r="U229" s="106">
        <v>2</v>
      </c>
    </row>
    <row r="230" spans="1:27">
      <c r="A230" s="62" t="s">
        <v>45</v>
      </c>
      <c r="B230" s="106">
        <v>1</v>
      </c>
      <c r="C230" s="106">
        <v>14</v>
      </c>
      <c r="D230" s="106">
        <v>2</v>
      </c>
      <c r="E230" s="106">
        <v>0</v>
      </c>
      <c r="F230" s="106">
        <v>17</v>
      </c>
      <c r="G230" s="106">
        <v>0</v>
      </c>
      <c r="H230" s="106">
        <v>7</v>
      </c>
      <c r="I230" s="106">
        <v>1</v>
      </c>
      <c r="J230" s="106">
        <v>0</v>
      </c>
      <c r="K230" s="106">
        <v>8</v>
      </c>
      <c r="L230" s="106">
        <v>1</v>
      </c>
      <c r="M230" s="106">
        <v>4</v>
      </c>
      <c r="N230" s="106">
        <v>1</v>
      </c>
      <c r="O230" s="106">
        <v>0</v>
      </c>
      <c r="P230" s="106">
        <v>6</v>
      </c>
      <c r="Q230" s="106">
        <v>0</v>
      </c>
      <c r="R230" s="106">
        <v>3</v>
      </c>
      <c r="S230" s="106">
        <v>0</v>
      </c>
      <c r="T230" s="106">
        <v>0</v>
      </c>
      <c r="U230" s="106">
        <v>3</v>
      </c>
    </row>
    <row r="231" spans="1:27">
      <c r="A231" s="62" t="s">
        <v>46</v>
      </c>
      <c r="B231" s="106">
        <v>0</v>
      </c>
      <c r="C231" s="106">
        <v>15</v>
      </c>
      <c r="D231" s="106">
        <v>2</v>
      </c>
      <c r="E231" s="106">
        <v>0</v>
      </c>
      <c r="F231" s="106">
        <v>17</v>
      </c>
      <c r="G231" s="106">
        <v>0</v>
      </c>
      <c r="H231" s="106">
        <v>7</v>
      </c>
      <c r="I231" s="106">
        <v>1</v>
      </c>
      <c r="J231" s="106">
        <v>0</v>
      </c>
      <c r="K231" s="106">
        <v>8</v>
      </c>
      <c r="L231" s="106">
        <v>0</v>
      </c>
      <c r="M231" s="106">
        <v>5</v>
      </c>
      <c r="N231" s="106">
        <v>1</v>
      </c>
      <c r="O231" s="106">
        <v>0</v>
      </c>
      <c r="P231" s="106">
        <v>6</v>
      </c>
      <c r="Q231" s="106">
        <v>0</v>
      </c>
      <c r="R231" s="106">
        <v>3</v>
      </c>
      <c r="S231" s="106">
        <v>0</v>
      </c>
      <c r="T231" s="106">
        <v>0</v>
      </c>
      <c r="U231" s="106">
        <v>3</v>
      </c>
      <c r="V231" s="61"/>
      <c r="W231" s="61"/>
      <c r="X231" s="61"/>
      <c r="Y231" s="61"/>
      <c r="Z231" s="61"/>
      <c r="AA231" s="61"/>
    </row>
    <row r="232" spans="1:27">
      <c r="A232" s="62" t="s">
        <v>47</v>
      </c>
      <c r="B232" s="106">
        <v>3</v>
      </c>
      <c r="C232" s="106">
        <v>11</v>
      </c>
      <c r="D232" s="106">
        <v>3</v>
      </c>
      <c r="E232" s="106">
        <v>0</v>
      </c>
      <c r="F232" s="106">
        <v>17</v>
      </c>
      <c r="G232" s="106">
        <v>2</v>
      </c>
      <c r="H232" s="106">
        <v>5</v>
      </c>
      <c r="I232" s="106">
        <v>1</v>
      </c>
      <c r="J232" s="106">
        <v>0</v>
      </c>
      <c r="K232" s="106">
        <v>8</v>
      </c>
      <c r="L232" s="106">
        <v>1</v>
      </c>
      <c r="M232" s="106">
        <v>4</v>
      </c>
      <c r="N232" s="106">
        <v>1</v>
      </c>
      <c r="O232" s="106">
        <v>0</v>
      </c>
      <c r="P232" s="106">
        <v>6</v>
      </c>
      <c r="Q232" s="106">
        <v>0</v>
      </c>
      <c r="R232" s="106">
        <v>2</v>
      </c>
      <c r="S232" s="106">
        <v>1</v>
      </c>
      <c r="T232" s="106">
        <v>0</v>
      </c>
      <c r="U232" s="106">
        <v>3</v>
      </c>
    </row>
    <row r="233" spans="1:27">
      <c r="A233" s="62" t="s">
        <v>48</v>
      </c>
      <c r="B233" s="106">
        <v>5</v>
      </c>
      <c r="C233" s="106">
        <v>10</v>
      </c>
      <c r="D233" s="106">
        <v>2</v>
      </c>
      <c r="E233" s="106">
        <v>0</v>
      </c>
      <c r="F233" s="106">
        <v>17</v>
      </c>
      <c r="G233" s="106">
        <v>1</v>
      </c>
      <c r="H233" s="106">
        <v>5</v>
      </c>
      <c r="I233" s="106">
        <v>2</v>
      </c>
      <c r="J233" s="106">
        <v>0</v>
      </c>
      <c r="K233" s="106">
        <v>8</v>
      </c>
      <c r="L233" s="106">
        <v>3</v>
      </c>
      <c r="M233" s="106">
        <v>3</v>
      </c>
      <c r="N233" s="106">
        <v>0</v>
      </c>
      <c r="O233" s="106">
        <v>0</v>
      </c>
      <c r="P233" s="106">
        <v>6</v>
      </c>
      <c r="Q233" s="106">
        <v>1</v>
      </c>
      <c r="R233" s="106">
        <v>2</v>
      </c>
      <c r="S233" s="106">
        <v>0</v>
      </c>
      <c r="T233" s="106">
        <v>0</v>
      </c>
      <c r="U233" s="106">
        <v>3</v>
      </c>
    </row>
    <row r="234" spans="1:27">
      <c r="A234" s="62" t="s">
        <v>49</v>
      </c>
      <c r="B234" s="106">
        <v>2</v>
      </c>
      <c r="C234" s="106">
        <v>12</v>
      </c>
      <c r="D234" s="106">
        <v>3</v>
      </c>
      <c r="E234" s="106">
        <v>0</v>
      </c>
      <c r="F234" s="106">
        <v>17</v>
      </c>
      <c r="G234" s="106">
        <v>0</v>
      </c>
      <c r="H234" s="106">
        <v>6</v>
      </c>
      <c r="I234" s="106">
        <v>2</v>
      </c>
      <c r="J234" s="106">
        <v>0</v>
      </c>
      <c r="K234" s="106">
        <v>8</v>
      </c>
      <c r="L234" s="106">
        <v>1</v>
      </c>
      <c r="M234" s="106">
        <v>4</v>
      </c>
      <c r="N234" s="106">
        <v>1</v>
      </c>
      <c r="O234" s="106">
        <v>0</v>
      </c>
      <c r="P234" s="106">
        <v>6</v>
      </c>
      <c r="Q234" s="106">
        <v>1</v>
      </c>
      <c r="R234" s="106">
        <v>2</v>
      </c>
      <c r="S234" s="106">
        <v>0</v>
      </c>
      <c r="T234" s="106">
        <v>0</v>
      </c>
      <c r="U234" s="106">
        <v>3</v>
      </c>
    </row>
    <row r="235" spans="1:27">
      <c r="A235" s="62" t="s">
        <v>50</v>
      </c>
      <c r="B235" s="106">
        <v>1</v>
      </c>
      <c r="C235" s="106">
        <v>13</v>
      </c>
      <c r="D235" s="106">
        <v>3</v>
      </c>
      <c r="E235" s="106">
        <v>0</v>
      </c>
      <c r="F235" s="106">
        <v>17</v>
      </c>
      <c r="G235" s="106">
        <v>0</v>
      </c>
      <c r="H235" s="106">
        <v>6</v>
      </c>
      <c r="I235" s="106">
        <v>2</v>
      </c>
      <c r="J235" s="106">
        <v>0</v>
      </c>
      <c r="K235" s="106">
        <v>8</v>
      </c>
      <c r="L235" s="106">
        <v>0</v>
      </c>
      <c r="M235" s="106">
        <v>5</v>
      </c>
      <c r="N235" s="106">
        <v>1</v>
      </c>
      <c r="O235" s="106">
        <v>0</v>
      </c>
      <c r="P235" s="106">
        <v>6</v>
      </c>
      <c r="Q235" s="106">
        <v>1</v>
      </c>
      <c r="R235" s="106">
        <v>2</v>
      </c>
      <c r="S235" s="106">
        <v>0</v>
      </c>
      <c r="T235" s="106">
        <v>0</v>
      </c>
      <c r="U235" s="106">
        <v>3</v>
      </c>
    </row>
    <row r="236" spans="1:27">
      <c r="A236" s="62" t="s">
        <v>51</v>
      </c>
      <c r="B236" s="106">
        <v>4</v>
      </c>
      <c r="C236" s="106">
        <v>9</v>
      </c>
      <c r="D236" s="106">
        <v>4</v>
      </c>
      <c r="E236" s="106">
        <v>0</v>
      </c>
      <c r="F236" s="106">
        <v>17</v>
      </c>
      <c r="G236" s="106">
        <v>0</v>
      </c>
      <c r="H236" s="106">
        <v>6</v>
      </c>
      <c r="I236" s="106">
        <v>2</v>
      </c>
      <c r="J236" s="106">
        <v>0</v>
      </c>
      <c r="K236" s="106">
        <v>8</v>
      </c>
      <c r="L236" s="106">
        <v>3</v>
      </c>
      <c r="M236" s="106">
        <v>2</v>
      </c>
      <c r="N236" s="106">
        <v>1</v>
      </c>
      <c r="O236" s="106">
        <v>0</v>
      </c>
      <c r="P236" s="106">
        <v>6</v>
      </c>
      <c r="Q236" s="106">
        <v>1</v>
      </c>
      <c r="R236" s="106">
        <v>1</v>
      </c>
      <c r="S236" s="106">
        <v>1</v>
      </c>
      <c r="T236" s="106">
        <v>0</v>
      </c>
      <c r="U236" s="106">
        <v>3</v>
      </c>
    </row>
    <row r="237" spans="1:27">
      <c r="A237" s="62" t="s">
        <v>52</v>
      </c>
      <c r="B237" s="106">
        <v>2</v>
      </c>
      <c r="C237" s="106">
        <v>6</v>
      </c>
      <c r="D237" s="106">
        <v>4</v>
      </c>
      <c r="E237" s="106">
        <v>2</v>
      </c>
      <c r="F237" s="106">
        <v>14</v>
      </c>
      <c r="G237" s="106">
        <v>0</v>
      </c>
      <c r="H237" s="106">
        <v>2</v>
      </c>
      <c r="I237" s="106">
        <v>3</v>
      </c>
      <c r="J237" s="106">
        <v>1</v>
      </c>
      <c r="K237" s="106">
        <v>6</v>
      </c>
      <c r="L237" s="106">
        <v>0</v>
      </c>
      <c r="M237" s="106">
        <v>3</v>
      </c>
      <c r="N237" s="106">
        <v>1</v>
      </c>
      <c r="O237" s="106">
        <v>1</v>
      </c>
      <c r="P237" s="106">
        <v>5</v>
      </c>
      <c r="Q237" s="106">
        <v>2</v>
      </c>
      <c r="R237" s="106">
        <v>1</v>
      </c>
      <c r="S237" s="106">
        <v>0</v>
      </c>
      <c r="T237" s="106">
        <v>0</v>
      </c>
      <c r="U237" s="106">
        <v>3</v>
      </c>
    </row>
    <row r="238" spans="1:27">
      <c r="A238" s="62" t="s">
        <v>53</v>
      </c>
      <c r="B238" s="106">
        <v>1</v>
      </c>
      <c r="C238" s="106">
        <v>12</v>
      </c>
      <c r="D238" s="106">
        <v>4</v>
      </c>
      <c r="E238" s="106">
        <v>0</v>
      </c>
      <c r="F238" s="106">
        <v>17</v>
      </c>
      <c r="G238" s="106">
        <v>0</v>
      </c>
      <c r="H238" s="106">
        <v>5</v>
      </c>
      <c r="I238" s="106">
        <v>3</v>
      </c>
      <c r="J238" s="106">
        <v>0</v>
      </c>
      <c r="K238" s="106">
        <v>8</v>
      </c>
      <c r="L238" s="106">
        <v>1</v>
      </c>
      <c r="M238" s="106">
        <v>4</v>
      </c>
      <c r="N238" s="106">
        <v>1</v>
      </c>
      <c r="O238" s="106">
        <v>0</v>
      </c>
      <c r="P238" s="106">
        <v>6</v>
      </c>
      <c r="Q238" s="106">
        <v>0</v>
      </c>
      <c r="R238" s="106">
        <v>3</v>
      </c>
      <c r="S238" s="106">
        <v>0</v>
      </c>
      <c r="T238" s="106">
        <v>0</v>
      </c>
      <c r="U238" s="106">
        <v>3</v>
      </c>
      <c r="V238" s="61"/>
    </row>
    <row r="239" spans="1:27">
      <c r="A239" s="62" t="s">
        <v>54</v>
      </c>
      <c r="B239" s="106">
        <v>1</v>
      </c>
      <c r="C239" s="106">
        <v>12</v>
      </c>
      <c r="D239" s="106">
        <v>4</v>
      </c>
      <c r="E239" s="106">
        <v>0</v>
      </c>
      <c r="F239" s="106">
        <v>17</v>
      </c>
      <c r="G239" s="106">
        <v>0</v>
      </c>
      <c r="H239" s="106">
        <v>4</v>
      </c>
      <c r="I239" s="106">
        <v>4</v>
      </c>
      <c r="J239" s="106">
        <v>0</v>
      </c>
      <c r="K239" s="106">
        <v>8</v>
      </c>
      <c r="L239" s="106">
        <v>0</v>
      </c>
      <c r="M239" s="106">
        <v>6</v>
      </c>
      <c r="N239" s="106">
        <v>0</v>
      </c>
      <c r="O239" s="106">
        <v>0</v>
      </c>
      <c r="P239" s="106">
        <v>6</v>
      </c>
      <c r="Q239" s="106">
        <v>1</v>
      </c>
      <c r="R239" s="106">
        <v>2</v>
      </c>
      <c r="S239" s="106">
        <v>0</v>
      </c>
      <c r="T239" s="106">
        <v>0</v>
      </c>
      <c r="U239" s="106">
        <v>3</v>
      </c>
    </row>
    <row r="240" spans="1:27">
      <c r="A240" s="62" t="s">
        <v>55</v>
      </c>
      <c r="B240" s="106">
        <v>1</v>
      </c>
      <c r="C240" s="106">
        <v>11</v>
      </c>
      <c r="D240" s="106">
        <v>5</v>
      </c>
      <c r="E240" s="106">
        <v>0</v>
      </c>
      <c r="F240" s="106">
        <v>17</v>
      </c>
      <c r="G240" s="106">
        <v>0</v>
      </c>
      <c r="H240" s="106">
        <v>5</v>
      </c>
      <c r="I240" s="106">
        <v>3</v>
      </c>
      <c r="J240" s="106">
        <v>0</v>
      </c>
      <c r="K240" s="106">
        <v>8</v>
      </c>
      <c r="L240" s="106">
        <v>1</v>
      </c>
      <c r="M240" s="106">
        <v>3</v>
      </c>
      <c r="N240" s="106">
        <v>2</v>
      </c>
      <c r="O240" s="106">
        <v>0</v>
      </c>
      <c r="P240" s="106">
        <v>6</v>
      </c>
      <c r="Q240" s="106">
        <v>0</v>
      </c>
      <c r="R240" s="106">
        <v>3</v>
      </c>
      <c r="S240" s="106">
        <v>0</v>
      </c>
      <c r="T240" s="106">
        <v>0</v>
      </c>
      <c r="U240" s="106">
        <v>3</v>
      </c>
    </row>
    <row r="241" spans="1:21">
      <c r="A241" s="62" t="s">
        <v>56</v>
      </c>
      <c r="B241" s="106">
        <v>0</v>
      </c>
      <c r="C241" s="106">
        <v>13</v>
      </c>
      <c r="D241" s="106">
        <v>3</v>
      </c>
      <c r="E241" s="106">
        <v>1</v>
      </c>
      <c r="F241" s="106">
        <v>17</v>
      </c>
      <c r="G241" s="106">
        <v>0</v>
      </c>
      <c r="H241" s="106">
        <v>6</v>
      </c>
      <c r="I241" s="106">
        <v>2</v>
      </c>
      <c r="J241" s="106">
        <v>0</v>
      </c>
      <c r="K241" s="106">
        <v>8</v>
      </c>
      <c r="L241" s="106">
        <v>0</v>
      </c>
      <c r="M241" s="106">
        <v>5</v>
      </c>
      <c r="N241" s="106">
        <v>0</v>
      </c>
      <c r="O241" s="106">
        <v>1</v>
      </c>
      <c r="P241" s="106">
        <v>6</v>
      </c>
      <c r="Q241" s="106">
        <v>0</v>
      </c>
      <c r="R241" s="106">
        <v>2</v>
      </c>
      <c r="S241" s="106">
        <v>1</v>
      </c>
      <c r="T241" s="106">
        <v>0</v>
      </c>
      <c r="U241" s="106">
        <v>3</v>
      </c>
    </row>
    <row r="242" spans="1:21">
      <c r="A242" s="62" t="s">
        <v>57</v>
      </c>
      <c r="B242" s="106">
        <v>1</v>
      </c>
      <c r="C242" s="106">
        <v>13</v>
      </c>
      <c r="D242" s="106">
        <v>3</v>
      </c>
      <c r="E242" s="106">
        <v>0</v>
      </c>
      <c r="F242" s="106">
        <v>17</v>
      </c>
      <c r="G242" s="106">
        <v>0</v>
      </c>
      <c r="H242" s="106">
        <v>6</v>
      </c>
      <c r="I242" s="106">
        <v>2</v>
      </c>
      <c r="J242" s="106">
        <v>0</v>
      </c>
      <c r="K242" s="106">
        <v>8</v>
      </c>
      <c r="L242" s="106">
        <v>0</v>
      </c>
      <c r="M242" s="106">
        <v>5</v>
      </c>
      <c r="N242" s="106">
        <v>1</v>
      </c>
      <c r="O242" s="106">
        <v>0</v>
      </c>
      <c r="P242" s="106">
        <v>6</v>
      </c>
      <c r="Q242" s="106">
        <v>1</v>
      </c>
      <c r="R242" s="106">
        <v>2</v>
      </c>
      <c r="S242" s="106">
        <v>0</v>
      </c>
      <c r="T242" s="106">
        <v>0</v>
      </c>
      <c r="U242" s="106">
        <v>3</v>
      </c>
    </row>
    <row r="243" spans="1:21">
      <c r="B243" s="61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4"/>
      <c r="S243" s="63"/>
      <c r="T243" s="63"/>
      <c r="U243" s="63"/>
    </row>
    <row r="244" spans="1:21">
      <c r="A244" s="62" t="s">
        <v>166</v>
      </c>
      <c r="B244" s="62" t="s">
        <v>73</v>
      </c>
      <c r="G244" s="62" t="s">
        <v>69</v>
      </c>
      <c r="L244" s="62" t="s">
        <v>70</v>
      </c>
      <c r="Q244" s="62" t="s">
        <v>71</v>
      </c>
    </row>
    <row r="245" spans="1:21">
      <c r="B245" s="62" t="s">
        <v>3</v>
      </c>
      <c r="C245" s="62" t="s">
        <v>4</v>
      </c>
      <c r="D245" s="62" t="s">
        <v>5</v>
      </c>
      <c r="E245" s="62" t="s">
        <v>6</v>
      </c>
      <c r="F245" s="62" t="s">
        <v>7</v>
      </c>
      <c r="G245" s="62" t="s">
        <v>3</v>
      </c>
      <c r="H245" s="62" t="s">
        <v>4</v>
      </c>
      <c r="I245" s="62" t="s">
        <v>5</v>
      </c>
      <c r="J245" s="62" t="s">
        <v>6</v>
      </c>
      <c r="K245" s="62" t="s">
        <v>7</v>
      </c>
      <c r="L245" s="62" t="s">
        <v>3</v>
      </c>
      <c r="M245" s="62" t="s">
        <v>4</v>
      </c>
      <c r="N245" s="62" t="s">
        <v>5</v>
      </c>
      <c r="O245" s="62" t="s">
        <v>6</v>
      </c>
      <c r="P245" s="62" t="s">
        <v>7</v>
      </c>
      <c r="Q245" s="62" t="s">
        <v>3</v>
      </c>
      <c r="R245" s="62" t="s">
        <v>4</v>
      </c>
      <c r="S245" s="62" t="s">
        <v>5</v>
      </c>
      <c r="T245" s="62" t="s">
        <v>6</v>
      </c>
      <c r="U245" s="62" t="s">
        <v>7</v>
      </c>
    </row>
    <row r="246" spans="1:21">
      <c r="A246" s="62" t="s">
        <v>2</v>
      </c>
      <c r="B246" s="106">
        <v>0</v>
      </c>
      <c r="C246" s="106">
        <v>2</v>
      </c>
      <c r="D246" s="106">
        <v>0</v>
      </c>
      <c r="E246" s="106">
        <v>0</v>
      </c>
      <c r="F246" s="106">
        <v>2</v>
      </c>
      <c r="G246" s="106">
        <v>0</v>
      </c>
      <c r="H246" s="106">
        <v>0</v>
      </c>
      <c r="I246" s="106">
        <v>0</v>
      </c>
      <c r="J246" s="106">
        <v>0</v>
      </c>
      <c r="K246" s="106">
        <v>0</v>
      </c>
      <c r="L246" s="106">
        <v>0</v>
      </c>
      <c r="M246" s="106">
        <v>2</v>
      </c>
      <c r="N246" s="106">
        <v>0</v>
      </c>
      <c r="O246" s="106">
        <v>0</v>
      </c>
      <c r="P246" s="106">
        <v>2</v>
      </c>
      <c r="Q246" s="106">
        <v>0</v>
      </c>
      <c r="R246" s="106">
        <v>0</v>
      </c>
      <c r="S246" s="106">
        <v>0</v>
      </c>
      <c r="T246" s="106">
        <v>0</v>
      </c>
      <c r="U246" s="106">
        <v>0</v>
      </c>
    </row>
    <row r="247" spans="1:21">
      <c r="A247" s="62" t="s">
        <v>148</v>
      </c>
      <c r="B247" s="106">
        <v>0</v>
      </c>
      <c r="C247" s="106">
        <v>2</v>
      </c>
      <c r="D247" s="106">
        <v>0</v>
      </c>
      <c r="E247" s="106">
        <v>0</v>
      </c>
      <c r="F247" s="106">
        <v>2</v>
      </c>
      <c r="G247" s="106">
        <v>0</v>
      </c>
      <c r="H247" s="106">
        <v>0</v>
      </c>
      <c r="I247" s="106">
        <v>0</v>
      </c>
      <c r="J247" s="106">
        <v>0</v>
      </c>
      <c r="K247" s="106">
        <v>0</v>
      </c>
      <c r="L247" s="106">
        <v>0</v>
      </c>
      <c r="M247" s="106">
        <v>2</v>
      </c>
      <c r="N247" s="106">
        <v>0</v>
      </c>
      <c r="O247" s="106">
        <v>0</v>
      </c>
      <c r="P247" s="106">
        <v>2</v>
      </c>
      <c r="Q247" s="106">
        <v>0</v>
      </c>
      <c r="R247" s="106">
        <v>0</v>
      </c>
      <c r="S247" s="106">
        <v>0</v>
      </c>
      <c r="T247" s="106">
        <v>0</v>
      </c>
      <c r="U247" s="106">
        <v>0</v>
      </c>
    </row>
    <row r="248" spans="1:21">
      <c r="A248" s="62" t="s">
        <v>37</v>
      </c>
      <c r="B248" s="106">
        <v>0</v>
      </c>
      <c r="C248" s="106">
        <v>2</v>
      </c>
      <c r="D248" s="106">
        <v>0</v>
      </c>
      <c r="E248" s="106">
        <v>0</v>
      </c>
      <c r="F248" s="106">
        <v>2</v>
      </c>
      <c r="G248" s="106">
        <v>0</v>
      </c>
      <c r="H248" s="106">
        <v>0</v>
      </c>
      <c r="I248" s="106">
        <v>0</v>
      </c>
      <c r="J248" s="106">
        <v>0</v>
      </c>
      <c r="K248" s="106">
        <v>0</v>
      </c>
      <c r="L248" s="106">
        <v>0</v>
      </c>
      <c r="M248" s="106">
        <v>2</v>
      </c>
      <c r="N248" s="106">
        <v>0</v>
      </c>
      <c r="O248" s="106">
        <v>0</v>
      </c>
      <c r="P248" s="106">
        <v>2</v>
      </c>
      <c r="Q248" s="106">
        <v>0</v>
      </c>
      <c r="R248" s="106">
        <v>0</v>
      </c>
      <c r="S248" s="106">
        <v>0</v>
      </c>
      <c r="T248" s="106">
        <v>0</v>
      </c>
      <c r="U248" s="106">
        <v>0</v>
      </c>
    </row>
    <row r="249" spans="1:21">
      <c r="A249" s="62" t="s">
        <v>38</v>
      </c>
      <c r="B249" s="106">
        <v>0</v>
      </c>
      <c r="C249" s="106">
        <v>2</v>
      </c>
      <c r="D249" s="106">
        <v>0</v>
      </c>
      <c r="E249" s="106">
        <v>0</v>
      </c>
      <c r="F249" s="106">
        <v>2</v>
      </c>
      <c r="G249" s="106">
        <v>0</v>
      </c>
      <c r="H249" s="106">
        <v>0</v>
      </c>
      <c r="I249" s="106">
        <v>0</v>
      </c>
      <c r="J249" s="106">
        <v>0</v>
      </c>
      <c r="K249" s="106">
        <v>0</v>
      </c>
      <c r="L249" s="106">
        <v>0</v>
      </c>
      <c r="M249" s="106">
        <v>2</v>
      </c>
      <c r="N249" s="106">
        <v>0</v>
      </c>
      <c r="O249" s="106">
        <v>0</v>
      </c>
      <c r="P249" s="106">
        <v>2</v>
      </c>
      <c r="Q249" s="106">
        <v>0</v>
      </c>
      <c r="R249" s="106">
        <v>0</v>
      </c>
      <c r="S249" s="106">
        <v>0</v>
      </c>
      <c r="T249" s="106">
        <v>0</v>
      </c>
      <c r="U249" s="106">
        <v>0</v>
      </c>
    </row>
    <row r="250" spans="1:21">
      <c r="A250" s="62" t="s">
        <v>39</v>
      </c>
      <c r="B250" s="106">
        <v>0</v>
      </c>
      <c r="C250" s="106">
        <v>2</v>
      </c>
      <c r="D250" s="106">
        <v>0</v>
      </c>
      <c r="E250" s="106">
        <v>0</v>
      </c>
      <c r="F250" s="106">
        <v>2</v>
      </c>
      <c r="G250" s="106">
        <v>0</v>
      </c>
      <c r="H250" s="106">
        <v>0</v>
      </c>
      <c r="I250" s="106">
        <v>0</v>
      </c>
      <c r="J250" s="106">
        <v>0</v>
      </c>
      <c r="K250" s="106">
        <v>0</v>
      </c>
      <c r="L250" s="106">
        <v>0</v>
      </c>
      <c r="M250" s="106">
        <v>2</v>
      </c>
      <c r="N250" s="106">
        <v>0</v>
      </c>
      <c r="O250" s="106">
        <v>0</v>
      </c>
      <c r="P250" s="106">
        <v>2</v>
      </c>
      <c r="Q250" s="106">
        <v>0</v>
      </c>
      <c r="R250" s="106">
        <v>0</v>
      </c>
      <c r="S250" s="106">
        <v>0</v>
      </c>
      <c r="T250" s="106">
        <v>0</v>
      </c>
      <c r="U250" s="106">
        <v>0</v>
      </c>
    </row>
    <row r="251" spans="1:21">
      <c r="A251" s="62" t="s">
        <v>40</v>
      </c>
      <c r="B251" s="106">
        <v>0</v>
      </c>
      <c r="C251" s="106">
        <v>2</v>
      </c>
      <c r="D251" s="106">
        <v>0</v>
      </c>
      <c r="E251" s="106">
        <v>0</v>
      </c>
      <c r="F251" s="106">
        <v>2</v>
      </c>
      <c r="G251" s="106">
        <v>0</v>
      </c>
      <c r="H251" s="106">
        <v>0</v>
      </c>
      <c r="I251" s="106">
        <v>0</v>
      </c>
      <c r="J251" s="106">
        <v>0</v>
      </c>
      <c r="K251" s="106">
        <v>0</v>
      </c>
      <c r="L251" s="106">
        <v>0</v>
      </c>
      <c r="M251" s="106">
        <v>2</v>
      </c>
      <c r="N251" s="106">
        <v>0</v>
      </c>
      <c r="O251" s="106">
        <v>0</v>
      </c>
      <c r="P251" s="106">
        <v>2</v>
      </c>
      <c r="Q251" s="106">
        <v>0</v>
      </c>
      <c r="R251" s="106">
        <v>0</v>
      </c>
      <c r="S251" s="106">
        <v>0</v>
      </c>
      <c r="T251" s="106">
        <v>0</v>
      </c>
      <c r="U251" s="106">
        <v>0</v>
      </c>
    </row>
    <row r="252" spans="1:21">
      <c r="A252" s="62" t="s">
        <v>41</v>
      </c>
      <c r="B252" s="106">
        <v>0</v>
      </c>
      <c r="C252" s="106">
        <v>2</v>
      </c>
      <c r="D252" s="106">
        <v>0</v>
      </c>
      <c r="E252" s="106">
        <v>0</v>
      </c>
      <c r="F252" s="106">
        <v>2</v>
      </c>
      <c r="G252" s="106">
        <v>0</v>
      </c>
      <c r="H252" s="106">
        <v>0</v>
      </c>
      <c r="I252" s="106">
        <v>0</v>
      </c>
      <c r="J252" s="106">
        <v>0</v>
      </c>
      <c r="K252" s="106">
        <v>0</v>
      </c>
      <c r="L252" s="106">
        <v>0</v>
      </c>
      <c r="M252" s="106">
        <v>2</v>
      </c>
      <c r="N252" s="106">
        <v>0</v>
      </c>
      <c r="O252" s="106">
        <v>0</v>
      </c>
      <c r="P252" s="106">
        <v>2</v>
      </c>
      <c r="Q252" s="106">
        <v>0</v>
      </c>
      <c r="R252" s="106">
        <v>0</v>
      </c>
      <c r="S252" s="106">
        <v>0</v>
      </c>
      <c r="T252" s="106">
        <v>0</v>
      </c>
      <c r="U252" s="106">
        <v>0</v>
      </c>
    </row>
    <row r="253" spans="1:21">
      <c r="A253" s="62" t="s">
        <v>42</v>
      </c>
      <c r="B253" s="106">
        <v>0</v>
      </c>
      <c r="C253" s="106">
        <v>2</v>
      </c>
      <c r="D253" s="106">
        <v>0</v>
      </c>
      <c r="E253" s="106">
        <v>0</v>
      </c>
      <c r="F253" s="106">
        <v>2</v>
      </c>
      <c r="G253" s="106">
        <v>0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106">
        <v>2</v>
      </c>
      <c r="N253" s="106">
        <v>0</v>
      </c>
      <c r="O253" s="106">
        <v>0</v>
      </c>
      <c r="P253" s="106">
        <v>2</v>
      </c>
      <c r="Q253" s="106">
        <v>0</v>
      </c>
      <c r="R253" s="106">
        <v>0</v>
      </c>
      <c r="S253" s="106">
        <v>0</v>
      </c>
      <c r="T253" s="106">
        <v>0</v>
      </c>
      <c r="U253" s="106">
        <v>0</v>
      </c>
    </row>
    <row r="254" spans="1:21">
      <c r="A254" s="62" t="s">
        <v>43</v>
      </c>
      <c r="B254" s="106">
        <v>0</v>
      </c>
      <c r="C254" s="106">
        <v>0</v>
      </c>
      <c r="D254" s="106">
        <v>0</v>
      </c>
      <c r="E254" s="106">
        <v>0</v>
      </c>
      <c r="F254" s="106">
        <v>0</v>
      </c>
      <c r="G254" s="106">
        <v>0</v>
      </c>
      <c r="H254" s="106">
        <v>0</v>
      </c>
      <c r="I254" s="106">
        <v>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0</v>
      </c>
      <c r="Q254" s="106">
        <v>0</v>
      </c>
      <c r="R254" s="106">
        <v>0</v>
      </c>
      <c r="S254" s="106">
        <v>0</v>
      </c>
      <c r="T254" s="106">
        <v>0</v>
      </c>
      <c r="U254" s="106">
        <v>0</v>
      </c>
    </row>
    <row r="255" spans="1:21">
      <c r="A255" s="62" t="s">
        <v>44</v>
      </c>
      <c r="B255" s="106">
        <v>0</v>
      </c>
      <c r="C255" s="106">
        <v>1</v>
      </c>
      <c r="D255" s="106">
        <v>0</v>
      </c>
      <c r="E255" s="106">
        <v>0</v>
      </c>
      <c r="F255" s="106">
        <v>1</v>
      </c>
      <c r="G255" s="106">
        <v>0</v>
      </c>
      <c r="H255" s="106">
        <v>0</v>
      </c>
      <c r="I255" s="106">
        <v>0</v>
      </c>
      <c r="J255" s="106">
        <v>0</v>
      </c>
      <c r="K255" s="106">
        <v>0</v>
      </c>
      <c r="L255" s="106">
        <v>0</v>
      </c>
      <c r="M255" s="106">
        <v>1</v>
      </c>
      <c r="N255" s="106">
        <v>0</v>
      </c>
      <c r="O255" s="106">
        <v>0</v>
      </c>
      <c r="P255" s="106">
        <v>1</v>
      </c>
      <c r="Q255" s="106">
        <v>0</v>
      </c>
      <c r="R255" s="106">
        <v>0</v>
      </c>
      <c r="S255" s="106">
        <v>0</v>
      </c>
      <c r="T255" s="106">
        <v>0</v>
      </c>
      <c r="U255" s="106">
        <v>0</v>
      </c>
    </row>
    <row r="256" spans="1:21">
      <c r="A256" s="62" t="s">
        <v>45</v>
      </c>
      <c r="B256" s="106">
        <v>0</v>
      </c>
      <c r="C256" s="106">
        <v>2</v>
      </c>
      <c r="D256" s="106">
        <v>0</v>
      </c>
      <c r="E256" s="106">
        <v>0</v>
      </c>
      <c r="F256" s="106">
        <v>2</v>
      </c>
      <c r="G256" s="106">
        <v>0</v>
      </c>
      <c r="H256" s="106">
        <v>0</v>
      </c>
      <c r="I256" s="106">
        <v>0</v>
      </c>
      <c r="J256" s="106">
        <v>0</v>
      </c>
      <c r="K256" s="106">
        <v>0</v>
      </c>
      <c r="L256" s="106">
        <v>0</v>
      </c>
      <c r="M256" s="106">
        <v>2</v>
      </c>
      <c r="N256" s="106">
        <v>0</v>
      </c>
      <c r="O256" s="106">
        <v>0</v>
      </c>
      <c r="P256" s="106">
        <v>2</v>
      </c>
      <c r="Q256" s="106">
        <v>0</v>
      </c>
      <c r="R256" s="106">
        <v>0</v>
      </c>
      <c r="S256" s="106">
        <v>0</v>
      </c>
      <c r="T256" s="106">
        <v>0</v>
      </c>
      <c r="U256" s="106">
        <v>0</v>
      </c>
    </row>
    <row r="257" spans="1:21">
      <c r="A257" s="62" t="s">
        <v>46</v>
      </c>
      <c r="B257" s="106">
        <v>0</v>
      </c>
      <c r="C257" s="106">
        <v>2</v>
      </c>
      <c r="D257" s="106">
        <v>0</v>
      </c>
      <c r="E257" s="106">
        <v>0</v>
      </c>
      <c r="F257" s="106">
        <v>2</v>
      </c>
      <c r="G257" s="106">
        <v>0</v>
      </c>
      <c r="H257" s="106">
        <v>0</v>
      </c>
      <c r="I257" s="106">
        <v>0</v>
      </c>
      <c r="J257" s="106">
        <v>0</v>
      </c>
      <c r="K257" s="106">
        <v>0</v>
      </c>
      <c r="L257" s="106">
        <v>0</v>
      </c>
      <c r="M257" s="106">
        <v>2</v>
      </c>
      <c r="N257" s="106">
        <v>0</v>
      </c>
      <c r="O257" s="106">
        <v>0</v>
      </c>
      <c r="P257" s="106">
        <v>2</v>
      </c>
      <c r="Q257" s="106">
        <v>0</v>
      </c>
      <c r="R257" s="106">
        <v>0</v>
      </c>
      <c r="S257" s="106">
        <v>0</v>
      </c>
      <c r="T257" s="106">
        <v>0</v>
      </c>
      <c r="U257" s="106">
        <v>0</v>
      </c>
    </row>
    <row r="258" spans="1:21">
      <c r="A258" s="62" t="s">
        <v>47</v>
      </c>
      <c r="B258" s="106">
        <v>0</v>
      </c>
      <c r="C258" s="106">
        <v>2</v>
      </c>
      <c r="D258" s="106">
        <v>0</v>
      </c>
      <c r="E258" s="106">
        <v>0</v>
      </c>
      <c r="F258" s="106">
        <v>2</v>
      </c>
      <c r="G258" s="106">
        <v>0</v>
      </c>
      <c r="H258" s="106">
        <v>0</v>
      </c>
      <c r="I258" s="106">
        <v>0</v>
      </c>
      <c r="J258" s="106">
        <v>0</v>
      </c>
      <c r="K258" s="106">
        <v>0</v>
      </c>
      <c r="L258" s="106">
        <v>0</v>
      </c>
      <c r="M258" s="106">
        <v>2</v>
      </c>
      <c r="N258" s="106">
        <v>0</v>
      </c>
      <c r="O258" s="106">
        <v>0</v>
      </c>
      <c r="P258" s="106">
        <v>2</v>
      </c>
      <c r="Q258" s="106">
        <v>0</v>
      </c>
      <c r="R258" s="106">
        <v>0</v>
      </c>
      <c r="S258" s="106">
        <v>0</v>
      </c>
      <c r="T258" s="106">
        <v>0</v>
      </c>
      <c r="U258" s="106">
        <v>0</v>
      </c>
    </row>
    <row r="259" spans="1:21">
      <c r="A259" s="62" t="s">
        <v>48</v>
      </c>
      <c r="B259" s="106">
        <v>0</v>
      </c>
      <c r="C259" s="106">
        <v>2</v>
      </c>
      <c r="D259" s="106">
        <v>0</v>
      </c>
      <c r="E259" s="106">
        <v>0</v>
      </c>
      <c r="F259" s="106">
        <v>2</v>
      </c>
      <c r="G259" s="106">
        <v>0</v>
      </c>
      <c r="H259" s="106">
        <v>0</v>
      </c>
      <c r="I259" s="106">
        <v>0</v>
      </c>
      <c r="J259" s="106">
        <v>0</v>
      </c>
      <c r="K259" s="106">
        <v>0</v>
      </c>
      <c r="L259" s="106">
        <v>0</v>
      </c>
      <c r="M259" s="106">
        <v>2</v>
      </c>
      <c r="N259" s="106">
        <v>0</v>
      </c>
      <c r="O259" s="106">
        <v>0</v>
      </c>
      <c r="P259" s="106">
        <v>2</v>
      </c>
      <c r="Q259" s="106">
        <v>0</v>
      </c>
      <c r="R259" s="106">
        <v>0</v>
      </c>
      <c r="S259" s="106">
        <v>0</v>
      </c>
      <c r="T259" s="106">
        <v>0</v>
      </c>
      <c r="U259" s="106">
        <v>0</v>
      </c>
    </row>
    <row r="260" spans="1:21">
      <c r="A260" s="62" t="s">
        <v>49</v>
      </c>
      <c r="B260" s="106">
        <v>0</v>
      </c>
      <c r="C260" s="106">
        <v>2</v>
      </c>
      <c r="D260" s="106">
        <v>0</v>
      </c>
      <c r="E260" s="106">
        <v>0</v>
      </c>
      <c r="F260" s="106">
        <v>2</v>
      </c>
      <c r="G260" s="106">
        <v>0</v>
      </c>
      <c r="H260" s="106">
        <v>0</v>
      </c>
      <c r="I260" s="106">
        <v>0</v>
      </c>
      <c r="J260" s="106">
        <v>0</v>
      </c>
      <c r="K260" s="106">
        <v>0</v>
      </c>
      <c r="L260" s="106">
        <v>0</v>
      </c>
      <c r="M260" s="106">
        <v>2</v>
      </c>
      <c r="N260" s="106">
        <v>0</v>
      </c>
      <c r="O260" s="106">
        <v>0</v>
      </c>
      <c r="P260" s="106">
        <v>2</v>
      </c>
      <c r="Q260" s="106">
        <v>0</v>
      </c>
      <c r="R260" s="106">
        <v>0</v>
      </c>
      <c r="S260" s="106">
        <v>0</v>
      </c>
      <c r="T260" s="106">
        <v>0</v>
      </c>
      <c r="U260" s="106">
        <v>0</v>
      </c>
    </row>
    <row r="261" spans="1:21">
      <c r="A261" s="62" t="s">
        <v>50</v>
      </c>
      <c r="B261" s="106">
        <v>0</v>
      </c>
      <c r="C261" s="106">
        <v>2</v>
      </c>
      <c r="D261" s="106">
        <v>0</v>
      </c>
      <c r="E261" s="106">
        <v>0</v>
      </c>
      <c r="F261" s="106">
        <v>2</v>
      </c>
      <c r="G261" s="106">
        <v>0</v>
      </c>
      <c r="H261" s="106">
        <v>0</v>
      </c>
      <c r="I261" s="106">
        <v>0</v>
      </c>
      <c r="J261" s="106">
        <v>0</v>
      </c>
      <c r="K261" s="106">
        <v>0</v>
      </c>
      <c r="L261" s="106">
        <v>0</v>
      </c>
      <c r="M261" s="106">
        <v>2</v>
      </c>
      <c r="N261" s="106">
        <v>0</v>
      </c>
      <c r="O261" s="106">
        <v>0</v>
      </c>
      <c r="P261" s="106">
        <v>2</v>
      </c>
      <c r="Q261" s="106">
        <v>0</v>
      </c>
      <c r="R261" s="106">
        <v>0</v>
      </c>
      <c r="S261" s="106">
        <v>0</v>
      </c>
      <c r="T261" s="106">
        <v>0</v>
      </c>
      <c r="U261" s="106">
        <v>0</v>
      </c>
    </row>
    <row r="262" spans="1:21">
      <c r="A262" s="62" t="s">
        <v>51</v>
      </c>
      <c r="B262" s="106">
        <v>0</v>
      </c>
      <c r="C262" s="106">
        <v>2</v>
      </c>
      <c r="D262" s="106">
        <v>0</v>
      </c>
      <c r="E262" s="106">
        <v>0</v>
      </c>
      <c r="F262" s="106">
        <v>2</v>
      </c>
      <c r="G262" s="106">
        <v>0</v>
      </c>
      <c r="H262" s="106">
        <v>0</v>
      </c>
      <c r="I262" s="106">
        <v>0</v>
      </c>
      <c r="J262" s="106">
        <v>0</v>
      </c>
      <c r="K262" s="106">
        <v>0</v>
      </c>
      <c r="L262" s="106">
        <v>0</v>
      </c>
      <c r="M262" s="106">
        <v>2</v>
      </c>
      <c r="N262" s="106">
        <v>0</v>
      </c>
      <c r="O262" s="106">
        <v>0</v>
      </c>
      <c r="P262" s="106">
        <v>2</v>
      </c>
      <c r="Q262" s="106">
        <v>0</v>
      </c>
      <c r="R262" s="106">
        <v>0</v>
      </c>
      <c r="S262" s="106">
        <v>0</v>
      </c>
      <c r="T262" s="106">
        <v>0</v>
      </c>
      <c r="U262" s="106">
        <v>0</v>
      </c>
    </row>
    <row r="263" spans="1:21">
      <c r="A263" s="62" t="s">
        <v>52</v>
      </c>
      <c r="B263" s="106">
        <v>0</v>
      </c>
      <c r="C263" s="106">
        <v>1</v>
      </c>
      <c r="D263" s="106">
        <v>0</v>
      </c>
      <c r="E263" s="106">
        <v>0</v>
      </c>
      <c r="F263" s="106">
        <v>1</v>
      </c>
      <c r="G263" s="106">
        <v>0</v>
      </c>
      <c r="H263" s="106">
        <v>0</v>
      </c>
      <c r="I263" s="106">
        <v>0</v>
      </c>
      <c r="J263" s="106">
        <v>0</v>
      </c>
      <c r="K263" s="106">
        <v>0</v>
      </c>
      <c r="L263" s="106">
        <v>0</v>
      </c>
      <c r="M263" s="106">
        <v>1</v>
      </c>
      <c r="N263" s="106">
        <v>0</v>
      </c>
      <c r="O263" s="106">
        <v>0</v>
      </c>
      <c r="P263" s="106">
        <v>1</v>
      </c>
      <c r="Q263" s="106">
        <v>0</v>
      </c>
      <c r="R263" s="106">
        <v>0</v>
      </c>
      <c r="S263" s="106">
        <v>0</v>
      </c>
      <c r="T263" s="106">
        <v>0</v>
      </c>
      <c r="U263" s="106">
        <v>0</v>
      </c>
    </row>
    <row r="264" spans="1:21">
      <c r="A264" s="62" t="s">
        <v>53</v>
      </c>
      <c r="B264" s="106">
        <v>0</v>
      </c>
      <c r="C264" s="106">
        <v>2</v>
      </c>
      <c r="D264" s="106">
        <v>0</v>
      </c>
      <c r="E264" s="106">
        <v>0</v>
      </c>
      <c r="F264" s="106">
        <v>2</v>
      </c>
      <c r="G264" s="106">
        <v>0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106">
        <v>2</v>
      </c>
      <c r="N264" s="106">
        <v>0</v>
      </c>
      <c r="O264" s="106">
        <v>0</v>
      </c>
      <c r="P264" s="106">
        <v>2</v>
      </c>
      <c r="Q264" s="106">
        <v>0</v>
      </c>
      <c r="R264" s="106">
        <v>0</v>
      </c>
      <c r="S264" s="106">
        <v>0</v>
      </c>
      <c r="T264" s="106">
        <v>0</v>
      </c>
      <c r="U264" s="106">
        <v>0</v>
      </c>
    </row>
    <row r="265" spans="1:21">
      <c r="A265" s="62" t="s">
        <v>54</v>
      </c>
      <c r="B265" s="106">
        <v>0</v>
      </c>
      <c r="C265" s="106">
        <v>2</v>
      </c>
      <c r="D265" s="106">
        <v>0</v>
      </c>
      <c r="E265" s="106">
        <v>0</v>
      </c>
      <c r="F265" s="106">
        <v>2</v>
      </c>
      <c r="G265" s="106">
        <v>0</v>
      </c>
      <c r="H265" s="106">
        <v>0</v>
      </c>
      <c r="I265" s="106">
        <v>0</v>
      </c>
      <c r="J265" s="106">
        <v>0</v>
      </c>
      <c r="K265" s="106">
        <v>0</v>
      </c>
      <c r="L265" s="106">
        <v>0</v>
      </c>
      <c r="M265" s="106">
        <v>2</v>
      </c>
      <c r="N265" s="106">
        <v>0</v>
      </c>
      <c r="O265" s="106">
        <v>0</v>
      </c>
      <c r="P265" s="106">
        <v>2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</row>
    <row r="266" spans="1:21">
      <c r="A266" s="62" t="s">
        <v>55</v>
      </c>
      <c r="B266" s="106">
        <v>0</v>
      </c>
      <c r="C266" s="106">
        <v>2</v>
      </c>
      <c r="D266" s="106">
        <v>0</v>
      </c>
      <c r="E266" s="106">
        <v>0</v>
      </c>
      <c r="F266" s="106">
        <v>2</v>
      </c>
      <c r="G266" s="106">
        <v>0</v>
      </c>
      <c r="H266" s="106">
        <v>0</v>
      </c>
      <c r="I266" s="106">
        <v>0</v>
      </c>
      <c r="J266" s="106">
        <v>0</v>
      </c>
      <c r="K266" s="106">
        <v>0</v>
      </c>
      <c r="L266" s="106">
        <v>0</v>
      </c>
      <c r="M266" s="106">
        <v>2</v>
      </c>
      <c r="N266" s="106">
        <v>0</v>
      </c>
      <c r="O266" s="106">
        <v>0</v>
      </c>
      <c r="P266" s="106">
        <v>2</v>
      </c>
      <c r="Q266" s="106">
        <v>0</v>
      </c>
      <c r="R266" s="106">
        <v>0</v>
      </c>
      <c r="S266" s="106">
        <v>0</v>
      </c>
      <c r="T266" s="106">
        <v>0</v>
      </c>
      <c r="U266" s="106">
        <v>0</v>
      </c>
    </row>
    <row r="267" spans="1:21">
      <c r="A267" s="62" t="s">
        <v>56</v>
      </c>
      <c r="B267" s="106">
        <v>0</v>
      </c>
      <c r="C267" s="106">
        <v>1</v>
      </c>
      <c r="D267" s="106">
        <v>1</v>
      </c>
      <c r="E267" s="106">
        <v>0</v>
      </c>
      <c r="F267" s="106">
        <v>2</v>
      </c>
      <c r="G267" s="106">
        <v>0</v>
      </c>
      <c r="H267" s="106">
        <v>0</v>
      </c>
      <c r="I267" s="106">
        <v>0</v>
      </c>
      <c r="J267" s="106">
        <v>0</v>
      </c>
      <c r="K267" s="106">
        <v>0</v>
      </c>
      <c r="L267" s="106">
        <v>0</v>
      </c>
      <c r="M267" s="106">
        <v>1</v>
      </c>
      <c r="N267" s="106">
        <v>1</v>
      </c>
      <c r="O267" s="106">
        <v>0</v>
      </c>
      <c r="P267" s="106">
        <v>2</v>
      </c>
      <c r="Q267" s="106">
        <v>0</v>
      </c>
      <c r="R267" s="106">
        <v>0</v>
      </c>
      <c r="S267" s="106">
        <v>0</v>
      </c>
      <c r="T267" s="106">
        <v>0</v>
      </c>
      <c r="U267" s="106">
        <v>0</v>
      </c>
    </row>
    <row r="268" spans="1:21">
      <c r="A268" s="62" t="s">
        <v>57</v>
      </c>
      <c r="B268" s="106">
        <v>0</v>
      </c>
      <c r="C268" s="106">
        <v>2</v>
      </c>
      <c r="D268" s="106">
        <v>0</v>
      </c>
      <c r="E268" s="106">
        <v>0</v>
      </c>
      <c r="F268" s="106">
        <v>2</v>
      </c>
      <c r="G268" s="106">
        <v>0</v>
      </c>
      <c r="H268" s="106">
        <v>0</v>
      </c>
      <c r="I268" s="106">
        <v>0</v>
      </c>
      <c r="J268" s="106">
        <v>0</v>
      </c>
      <c r="K268" s="106">
        <v>0</v>
      </c>
      <c r="L268" s="106">
        <v>0</v>
      </c>
      <c r="M268" s="106">
        <v>2</v>
      </c>
      <c r="N268" s="106">
        <v>0</v>
      </c>
      <c r="O268" s="106">
        <v>0</v>
      </c>
      <c r="P268" s="106">
        <v>2</v>
      </c>
      <c r="Q268" s="106">
        <v>0</v>
      </c>
      <c r="R268" s="106">
        <v>0</v>
      </c>
      <c r="S268" s="106">
        <v>0</v>
      </c>
      <c r="T268" s="106">
        <v>0</v>
      </c>
      <c r="U268" s="106">
        <v>0</v>
      </c>
    </row>
    <row r="269" spans="1:21">
      <c r="B269" s="61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4"/>
      <c r="S269" s="63"/>
      <c r="T269" s="63"/>
      <c r="U269" s="63"/>
    </row>
    <row r="270" spans="1:21">
      <c r="A270" s="62" t="s">
        <v>167</v>
      </c>
      <c r="B270" s="62" t="s">
        <v>73</v>
      </c>
      <c r="G270" s="62" t="s">
        <v>69</v>
      </c>
      <c r="L270" s="62" t="s">
        <v>70</v>
      </c>
      <c r="Q270" s="62" t="s">
        <v>71</v>
      </c>
    </row>
    <row r="271" spans="1:21">
      <c r="B271" s="62" t="s">
        <v>3</v>
      </c>
      <c r="C271" s="62" t="s">
        <v>4</v>
      </c>
      <c r="D271" s="62" t="s">
        <v>5</v>
      </c>
      <c r="E271" s="62" t="s">
        <v>6</v>
      </c>
      <c r="F271" s="62" t="s">
        <v>7</v>
      </c>
      <c r="G271" s="62" t="s">
        <v>3</v>
      </c>
      <c r="H271" s="62" t="s">
        <v>4</v>
      </c>
      <c r="I271" s="62" t="s">
        <v>5</v>
      </c>
      <c r="J271" s="62" t="s">
        <v>6</v>
      </c>
      <c r="K271" s="62" t="s">
        <v>7</v>
      </c>
      <c r="L271" s="62" t="s">
        <v>3</v>
      </c>
      <c r="M271" s="62" t="s">
        <v>4</v>
      </c>
      <c r="N271" s="62" t="s">
        <v>5</v>
      </c>
      <c r="O271" s="62" t="s">
        <v>6</v>
      </c>
      <c r="P271" s="62" t="s">
        <v>7</v>
      </c>
      <c r="Q271" s="62" t="s">
        <v>3</v>
      </c>
      <c r="R271" s="62" t="s">
        <v>4</v>
      </c>
      <c r="S271" s="62" t="s">
        <v>5</v>
      </c>
      <c r="T271" s="62" t="s">
        <v>6</v>
      </c>
      <c r="U271" s="62" t="s">
        <v>7</v>
      </c>
    </row>
    <row r="272" spans="1:21">
      <c r="A272" s="62" t="s">
        <v>2</v>
      </c>
      <c r="B272" s="106">
        <v>0</v>
      </c>
      <c r="C272" s="106">
        <v>3</v>
      </c>
      <c r="D272" s="106">
        <v>1</v>
      </c>
      <c r="E272" s="106">
        <v>1</v>
      </c>
      <c r="F272" s="106">
        <v>5</v>
      </c>
      <c r="G272" s="106">
        <v>0</v>
      </c>
      <c r="H272" s="106">
        <v>1</v>
      </c>
      <c r="I272" s="106">
        <v>0</v>
      </c>
      <c r="J272" s="106">
        <v>0</v>
      </c>
      <c r="K272" s="106">
        <v>1</v>
      </c>
      <c r="L272" s="106">
        <v>0</v>
      </c>
      <c r="M272" s="106">
        <v>2</v>
      </c>
      <c r="N272" s="106">
        <v>0</v>
      </c>
      <c r="O272" s="106">
        <v>0</v>
      </c>
      <c r="P272" s="106">
        <v>2</v>
      </c>
      <c r="Q272" s="106">
        <v>0</v>
      </c>
      <c r="R272" s="106">
        <v>0</v>
      </c>
      <c r="S272" s="106">
        <v>1</v>
      </c>
      <c r="T272" s="106">
        <v>1</v>
      </c>
      <c r="U272" s="106">
        <v>2</v>
      </c>
    </row>
    <row r="273" spans="1:21">
      <c r="A273" s="62" t="s">
        <v>148</v>
      </c>
      <c r="B273" s="106">
        <v>0</v>
      </c>
      <c r="C273" s="106">
        <v>3</v>
      </c>
      <c r="D273" s="106">
        <v>1</v>
      </c>
      <c r="E273" s="106">
        <v>1</v>
      </c>
      <c r="F273" s="106">
        <v>5</v>
      </c>
      <c r="G273" s="106">
        <v>0</v>
      </c>
      <c r="H273" s="106">
        <v>1</v>
      </c>
      <c r="I273" s="106">
        <v>0</v>
      </c>
      <c r="J273" s="106">
        <v>0</v>
      </c>
      <c r="K273" s="106">
        <v>1</v>
      </c>
      <c r="L273" s="106">
        <v>0</v>
      </c>
      <c r="M273" s="106">
        <v>2</v>
      </c>
      <c r="N273" s="106">
        <v>0</v>
      </c>
      <c r="O273" s="106">
        <v>0</v>
      </c>
      <c r="P273" s="106">
        <v>2</v>
      </c>
      <c r="Q273" s="106">
        <v>0</v>
      </c>
      <c r="R273" s="106">
        <v>0</v>
      </c>
      <c r="S273" s="106">
        <v>1</v>
      </c>
      <c r="T273" s="106">
        <v>1</v>
      </c>
      <c r="U273" s="106">
        <v>2</v>
      </c>
    </row>
    <row r="274" spans="1:21">
      <c r="A274" s="62" t="s">
        <v>37</v>
      </c>
      <c r="B274" s="106">
        <v>1</v>
      </c>
      <c r="C274" s="106">
        <v>2</v>
      </c>
      <c r="D274" s="106">
        <v>2</v>
      </c>
      <c r="E274" s="106">
        <v>0</v>
      </c>
      <c r="F274" s="106">
        <v>5</v>
      </c>
      <c r="G274" s="106">
        <v>0</v>
      </c>
      <c r="H274" s="106">
        <v>1</v>
      </c>
      <c r="I274" s="106">
        <v>0</v>
      </c>
      <c r="J274" s="106">
        <v>0</v>
      </c>
      <c r="K274" s="106">
        <v>1</v>
      </c>
      <c r="L274" s="106">
        <v>1</v>
      </c>
      <c r="M274" s="106">
        <v>1</v>
      </c>
      <c r="N274" s="106">
        <v>0</v>
      </c>
      <c r="O274" s="106">
        <v>0</v>
      </c>
      <c r="P274" s="106">
        <v>2</v>
      </c>
      <c r="Q274" s="106">
        <v>0</v>
      </c>
      <c r="R274" s="106">
        <v>0</v>
      </c>
      <c r="S274" s="106">
        <v>2</v>
      </c>
      <c r="T274" s="106">
        <v>0</v>
      </c>
      <c r="U274" s="106">
        <v>2</v>
      </c>
    </row>
    <row r="275" spans="1:21">
      <c r="A275" s="62" t="s">
        <v>38</v>
      </c>
      <c r="B275" s="106">
        <v>1</v>
      </c>
      <c r="C275" s="106">
        <v>2</v>
      </c>
      <c r="D275" s="106">
        <v>2</v>
      </c>
      <c r="E275" s="106">
        <v>0</v>
      </c>
      <c r="F275" s="106">
        <v>5</v>
      </c>
      <c r="G275" s="106">
        <v>0</v>
      </c>
      <c r="H275" s="106">
        <v>1</v>
      </c>
      <c r="I275" s="106">
        <v>0</v>
      </c>
      <c r="J275" s="106">
        <v>0</v>
      </c>
      <c r="K275" s="106">
        <v>1</v>
      </c>
      <c r="L275" s="106">
        <v>1</v>
      </c>
      <c r="M275" s="106">
        <v>1</v>
      </c>
      <c r="N275" s="106">
        <v>0</v>
      </c>
      <c r="O275" s="106">
        <v>0</v>
      </c>
      <c r="P275" s="106">
        <v>2</v>
      </c>
      <c r="Q275" s="106">
        <v>0</v>
      </c>
      <c r="R275" s="106">
        <v>0</v>
      </c>
      <c r="S275" s="106">
        <v>2</v>
      </c>
      <c r="T275" s="106">
        <v>0</v>
      </c>
      <c r="U275" s="106">
        <v>2</v>
      </c>
    </row>
    <row r="276" spans="1:21">
      <c r="A276" s="62" t="s">
        <v>39</v>
      </c>
      <c r="B276" s="106">
        <v>1</v>
      </c>
      <c r="C276" s="106">
        <v>2</v>
      </c>
      <c r="D276" s="106">
        <v>2</v>
      </c>
      <c r="E276" s="106">
        <v>0</v>
      </c>
      <c r="F276" s="106">
        <v>5</v>
      </c>
      <c r="G276" s="106">
        <v>0</v>
      </c>
      <c r="H276" s="106">
        <v>1</v>
      </c>
      <c r="I276" s="106">
        <v>0</v>
      </c>
      <c r="J276" s="106">
        <v>0</v>
      </c>
      <c r="K276" s="106">
        <v>1</v>
      </c>
      <c r="L276" s="106">
        <v>1</v>
      </c>
      <c r="M276" s="106">
        <v>1</v>
      </c>
      <c r="N276" s="106">
        <v>0</v>
      </c>
      <c r="O276" s="106">
        <v>0</v>
      </c>
      <c r="P276" s="106">
        <v>2</v>
      </c>
      <c r="Q276" s="106">
        <v>0</v>
      </c>
      <c r="R276" s="106">
        <v>0</v>
      </c>
      <c r="S276" s="106">
        <v>2</v>
      </c>
      <c r="T276" s="106">
        <v>0</v>
      </c>
      <c r="U276" s="106">
        <v>2</v>
      </c>
    </row>
    <row r="277" spans="1:21">
      <c r="A277" s="62" t="s">
        <v>40</v>
      </c>
      <c r="B277" s="106">
        <v>1</v>
      </c>
      <c r="C277" s="106">
        <v>2</v>
      </c>
      <c r="D277" s="106">
        <v>2</v>
      </c>
      <c r="E277" s="106">
        <v>0</v>
      </c>
      <c r="F277" s="106">
        <v>5</v>
      </c>
      <c r="G277" s="106">
        <v>0</v>
      </c>
      <c r="H277" s="106">
        <v>1</v>
      </c>
      <c r="I277" s="106">
        <v>0</v>
      </c>
      <c r="J277" s="106">
        <v>0</v>
      </c>
      <c r="K277" s="106">
        <v>1</v>
      </c>
      <c r="L277" s="106">
        <v>1</v>
      </c>
      <c r="M277" s="106">
        <v>1</v>
      </c>
      <c r="N277" s="106">
        <v>0</v>
      </c>
      <c r="O277" s="106">
        <v>0</v>
      </c>
      <c r="P277" s="106">
        <v>2</v>
      </c>
      <c r="Q277" s="106">
        <v>0</v>
      </c>
      <c r="R277" s="106">
        <v>0</v>
      </c>
      <c r="S277" s="106">
        <v>2</v>
      </c>
      <c r="T277" s="106">
        <v>0</v>
      </c>
      <c r="U277" s="106">
        <v>2</v>
      </c>
    </row>
    <row r="278" spans="1:21">
      <c r="A278" s="62" t="s">
        <v>41</v>
      </c>
      <c r="B278" s="106">
        <v>1</v>
      </c>
      <c r="C278" s="106">
        <v>1</v>
      </c>
      <c r="D278" s="106">
        <v>3</v>
      </c>
      <c r="E278" s="106">
        <v>0</v>
      </c>
      <c r="F278" s="106">
        <v>5</v>
      </c>
      <c r="G278" s="106">
        <v>0</v>
      </c>
      <c r="H278" s="106">
        <v>0</v>
      </c>
      <c r="I278" s="106">
        <v>1</v>
      </c>
      <c r="J278" s="106">
        <v>0</v>
      </c>
      <c r="K278" s="106">
        <v>1</v>
      </c>
      <c r="L278" s="106">
        <v>1</v>
      </c>
      <c r="M278" s="106">
        <v>0</v>
      </c>
      <c r="N278" s="106">
        <v>1</v>
      </c>
      <c r="O278" s="106">
        <v>0</v>
      </c>
      <c r="P278" s="106">
        <v>2</v>
      </c>
      <c r="Q278" s="106">
        <v>0</v>
      </c>
      <c r="R278" s="106">
        <v>1</v>
      </c>
      <c r="S278" s="106">
        <v>1</v>
      </c>
      <c r="T278" s="106">
        <v>0</v>
      </c>
      <c r="U278" s="106">
        <v>2</v>
      </c>
    </row>
    <row r="279" spans="1:21">
      <c r="A279" s="62" t="s">
        <v>42</v>
      </c>
      <c r="B279" s="106">
        <v>0</v>
      </c>
      <c r="C279" s="106">
        <v>3</v>
      </c>
      <c r="D279" s="106">
        <v>2</v>
      </c>
      <c r="E279" s="106">
        <v>0</v>
      </c>
      <c r="F279" s="106">
        <v>5</v>
      </c>
      <c r="G279" s="106">
        <v>0</v>
      </c>
      <c r="H279" s="106">
        <v>1</v>
      </c>
      <c r="I279" s="106">
        <v>0</v>
      </c>
      <c r="J279" s="106">
        <v>0</v>
      </c>
      <c r="K279" s="106">
        <v>1</v>
      </c>
      <c r="L279" s="106">
        <v>0</v>
      </c>
      <c r="M279" s="106">
        <v>2</v>
      </c>
      <c r="N279" s="106">
        <v>0</v>
      </c>
      <c r="O279" s="106">
        <v>0</v>
      </c>
      <c r="P279" s="106">
        <v>2</v>
      </c>
      <c r="Q279" s="106">
        <v>0</v>
      </c>
      <c r="R279" s="106">
        <v>0</v>
      </c>
      <c r="S279" s="106">
        <v>2</v>
      </c>
      <c r="T279" s="106">
        <v>0</v>
      </c>
      <c r="U279" s="106">
        <v>2</v>
      </c>
    </row>
    <row r="280" spans="1:21">
      <c r="A280" s="62" t="s">
        <v>43</v>
      </c>
      <c r="B280" s="106">
        <v>0</v>
      </c>
      <c r="C280" s="106">
        <v>1</v>
      </c>
      <c r="D280" s="106">
        <v>0</v>
      </c>
      <c r="E280" s="106">
        <v>0</v>
      </c>
      <c r="F280" s="106">
        <v>1</v>
      </c>
      <c r="G280" s="106">
        <v>0</v>
      </c>
      <c r="H280" s="106">
        <v>1</v>
      </c>
      <c r="I280" s="106">
        <v>0</v>
      </c>
      <c r="J280" s="106">
        <v>0</v>
      </c>
      <c r="K280" s="106">
        <v>1</v>
      </c>
      <c r="L280" s="106">
        <v>0</v>
      </c>
      <c r="M280" s="106">
        <v>0</v>
      </c>
      <c r="N280" s="106">
        <v>0</v>
      </c>
      <c r="O280" s="106">
        <v>0</v>
      </c>
      <c r="P280" s="106">
        <v>0</v>
      </c>
      <c r="Q280" s="106">
        <v>0</v>
      </c>
      <c r="R280" s="106">
        <v>0</v>
      </c>
      <c r="S280" s="106">
        <v>0</v>
      </c>
      <c r="T280" s="106">
        <v>0</v>
      </c>
      <c r="U280" s="106">
        <v>0</v>
      </c>
    </row>
    <row r="281" spans="1:21">
      <c r="A281" s="62" t="s">
        <v>44</v>
      </c>
      <c r="B281" s="106">
        <v>1</v>
      </c>
      <c r="C281" s="106">
        <v>1</v>
      </c>
      <c r="D281" s="106">
        <v>0</v>
      </c>
      <c r="E281" s="106">
        <v>0</v>
      </c>
      <c r="F281" s="106">
        <v>2</v>
      </c>
      <c r="G281" s="106">
        <v>0</v>
      </c>
      <c r="H281" s="106">
        <v>0</v>
      </c>
      <c r="I281" s="106">
        <v>0</v>
      </c>
      <c r="J281" s="106">
        <v>0</v>
      </c>
      <c r="K281" s="106">
        <v>0</v>
      </c>
      <c r="L281" s="106">
        <v>1</v>
      </c>
      <c r="M281" s="106">
        <v>0</v>
      </c>
      <c r="N281" s="106">
        <v>0</v>
      </c>
      <c r="O281" s="106">
        <v>0</v>
      </c>
      <c r="P281" s="106">
        <v>1</v>
      </c>
      <c r="Q281" s="106">
        <v>0</v>
      </c>
      <c r="R281" s="106">
        <v>1</v>
      </c>
      <c r="S281" s="106">
        <v>0</v>
      </c>
      <c r="T281" s="106">
        <v>0</v>
      </c>
      <c r="U281" s="106">
        <v>1</v>
      </c>
    </row>
    <row r="282" spans="1:21">
      <c r="A282" s="62" t="s">
        <v>45</v>
      </c>
      <c r="B282" s="106">
        <v>0</v>
      </c>
      <c r="C282" s="106">
        <v>3</v>
      </c>
      <c r="D282" s="106">
        <v>2</v>
      </c>
      <c r="E282" s="106">
        <v>0</v>
      </c>
      <c r="F282" s="106">
        <v>5</v>
      </c>
      <c r="G282" s="106">
        <v>0</v>
      </c>
      <c r="H282" s="106">
        <v>1</v>
      </c>
      <c r="I282" s="106">
        <v>0</v>
      </c>
      <c r="J282" s="106">
        <v>0</v>
      </c>
      <c r="K282" s="106">
        <v>1</v>
      </c>
      <c r="L282" s="106">
        <v>0</v>
      </c>
      <c r="M282" s="106">
        <v>2</v>
      </c>
      <c r="N282" s="106">
        <v>0</v>
      </c>
      <c r="O282" s="106">
        <v>0</v>
      </c>
      <c r="P282" s="106">
        <v>2</v>
      </c>
      <c r="Q282" s="106">
        <v>0</v>
      </c>
      <c r="R282" s="106">
        <v>0</v>
      </c>
      <c r="S282" s="106">
        <v>2</v>
      </c>
      <c r="T282" s="106">
        <v>0</v>
      </c>
      <c r="U282" s="106">
        <v>2</v>
      </c>
    </row>
    <row r="283" spans="1:21">
      <c r="A283" s="62" t="s">
        <v>46</v>
      </c>
      <c r="B283" s="106">
        <v>0</v>
      </c>
      <c r="C283" s="106">
        <v>2</v>
      </c>
      <c r="D283" s="106">
        <v>3</v>
      </c>
      <c r="E283" s="106">
        <v>0</v>
      </c>
      <c r="F283" s="106">
        <v>5</v>
      </c>
      <c r="G283" s="106">
        <v>0</v>
      </c>
      <c r="H283" s="106">
        <v>1</v>
      </c>
      <c r="I283" s="106">
        <v>0</v>
      </c>
      <c r="J283" s="106">
        <v>0</v>
      </c>
      <c r="K283" s="106">
        <v>1</v>
      </c>
      <c r="L283" s="106">
        <v>0</v>
      </c>
      <c r="M283" s="106">
        <v>1</v>
      </c>
      <c r="N283" s="106">
        <v>1</v>
      </c>
      <c r="O283" s="106">
        <v>0</v>
      </c>
      <c r="P283" s="106">
        <v>2</v>
      </c>
      <c r="Q283" s="106">
        <v>0</v>
      </c>
      <c r="R283" s="106">
        <v>0</v>
      </c>
      <c r="S283" s="106">
        <v>2</v>
      </c>
      <c r="T283" s="106">
        <v>0</v>
      </c>
      <c r="U283" s="106">
        <v>2</v>
      </c>
    </row>
    <row r="284" spans="1:21">
      <c r="A284" s="62" t="s">
        <v>47</v>
      </c>
      <c r="B284" s="106">
        <v>0</v>
      </c>
      <c r="C284" s="106">
        <v>3</v>
      </c>
      <c r="D284" s="106">
        <v>1</v>
      </c>
      <c r="E284" s="106">
        <v>1</v>
      </c>
      <c r="F284" s="106">
        <v>5</v>
      </c>
      <c r="G284" s="106">
        <v>0</v>
      </c>
      <c r="H284" s="106">
        <v>1</v>
      </c>
      <c r="I284" s="106">
        <v>0</v>
      </c>
      <c r="J284" s="106">
        <v>0</v>
      </c>
      <c r="K284" s="106">
        <v>1</v>
      </c>
      <c r="L284" s="106">
        <v>0</v>
      </c>
      <c r="M284" s="106">
        <v>2</v>
      </c>
      <c r="N284" s="106">
        <v>0</v>
      </c>
      <c r="O284" s="106">
        <v>0</v>
      </c>
      <c r="P284" s="106">
        <v>2</v>
      </c>
      <c r="Q284" s="106">
        <v>0</v>
      </c>
      <c r="R284" s="106">
        <v>0</v>
      </c>
      <c r="S284" s="106">
        <v>1</v>
      </c>
      <c r="T284" s="106">
        <v>1</v>
      </c>
      <c r="U284" s="106">
        <v>2</v>
      </c>
    </row>
    <row r="285" spans="1:21">
      <c r="A285" s="62" t="s">
        <v>48</v>
      </c>
      <c r="B285" s="106">
        <v>1</v>
      </c>
      <c r="C285" s="106">
        <v>2</v>
      </c>
      <c r="D285" s="106">
        <v>2</v>
      </c>
      <c r="E285" s="106">
        <v>0</v>
      </c>
      <c r="F285" s="106">
        <v>5</v>
      </c>
      <c r="G285" s="106">
        <v>0</v>
      </c>
      <c r="H285" s="106">
        <v>1</v>
      </c>
      <c r="I285" s="106">
        <v>0</v>
      </c>
      <c r="J285" s="106">
        <v>0</v>
      </c>
      <c r="K285" s="106">
        <v>1</v>
      </c>
      <c r="L285" s="106">
        <v>1</v>
      </c>
      <c r="M285" s="106">
        <v>0</v>
      </c>
      <c r="N285" s="106">
        <v>1</v>
      </c>
      <c r="O285" s="106">
        <v>0</v>
      </c>
      <c r="P285" s="106">
        <v>2</v>
      </c>
      <c r="Q285" s="106">
        <v>0</v>
      </c>
      <c r="R285" s="106">
        <v>1</v>
      </c>
      <c r="S285" s="106">
        <v>1</v>
      </c>
      <c r="T285" s="106">
        <v>0</v>
      </c>
      <c r="U285" s="106">
        <v>2</v>
      </c>
    </row>
    <row r="286" spans="1:21">
      <c r="A286" s="62" t="s">
        <v>49</v>
      </c>
      <c r="B286" s="106">
        <v>0</v>
      </c>
      <c r="C286" s="106">
        <v>2</v>
      </c>
      <c r="D286" s="106">
        <v>3</v>
      </c>
      <c r="E286" s="106">
        <v>0</v>
      </c>
      <c r="F286" s="106">
        <v>5</v>
      </c>
      <c r="G286" s="106">
        <v>0</v>
      </c>
      <c r="H286" s="106">
        <v>0</v>
      </c>
      <c r="I286" s="106">
        <v>1</v>
      </c>
      <c r="J286" s="106">
        <v>0</v>
      </c>
      <c r="K286" s="106">
        <v>1</v>
      </c>
      <c r="L286" s="106">
        <v>0</v>
      </c>
      <c r="M286" s="106">
        <v>2</v>
      </c>
      <c r="N286" s="106">
        <v>0</v>
      </c>
      <c r="O286" s="106">
        <v>0</v>
      </c>
      <c r="P286" s="106">
        <v>2</v>
      </c>
      <c r="Q286" s="106">
        <v>0</v>
      </c>
      <c r="R286" s="106">
        <v>0</v>
      </c>
      <c r="S286" s="106">
        <v>2</v>
      </c>
      <c r="T286" s="106">
        <v>0</v>
      </c>
      <c r="U286" s="106">
        <v>2</v>
      </c>
    </row>
    <row r="287" spans="1:21">
      <c r="A287" s="62" t="s">
        <v>50</v>
      </c>
      <c r="B287" s="106">
        <v>0</v>
      </c>
      <c r="C287" s="106">
        <v>3</v>
      </c>
      <c r="D287" s="106">
        <v>1</v>
      </c>
      <c r="E287" s="106">
        <v>1</v>
      </c>
      <c r="F287" s="106">
        <v>5</v>
      </c>
      <c r="G287" s="106">
        <v>0</v>
      </c>
      <c r="H287" s="106">
        <v>1</v>
      </c>
      <c r="I287" s="106">
        <v>0</v>
      </c>
      <c r="J287" s="106">
        <v>0</v>
      </c>
      <c r="K287" s="106">
        <v>1</v>
      </c>
      <c r="L287" s="106">
        <v>0</v>
      </c>
      <c r="M287" s="106">
        <v>2</v>
      </c>
      <c r="N287" s="106">
        <v>0</v>
      </c>
      <c r="O287" s="106">
        <v>0</v>
      </c>
      <c r="P287" s="106">
        <v>2</v>
      </c>
      <c r="Q287" s="106">
        <v>0</v>
      </c>
      <c r="R287" s="106">
        <v>0</v>
      </c>
      <c r="S287" s="106">
        <v>1</v>
      </c>
      <c r="T287" s="106">
        <v>1</v>
      </c>
      <c r="U287" s="106">
        <v>2</v>
      </c>
    </row>
    <row r="288" spans="1:21">
      <c r="A288" s="62" t="s">
        <v>51</v>
      </c>
      <c r="B288" s="106">
        <v>0</v>
      </c>
      <c r="C288" s="106">
        <v>3</v>
      </c>
      <c r="D288" s="106">
        <v>1</v>
      </c>
      <c r="E288" s="106">
        <v>1</v>
      </c>
      <c r="F288" s="106">
        <v>5</v>
      </c>
      <c r="G288" s="106">
        <v>0</v>
      </c>
      <c r="H288" s="106">
        <v>1</v>
      </c>
      <c r="I288" s="106">
        <v>0</v>
      </c>
      <c r="J288" s="106">
        <v>0</v>
      </c>
      <c r="K288" s="106">
        <v>1</v>
      </c>
      <c r="L288" s="106">
        <v>0</v>
      </c>
      <c r="M288" s="106">
        <v>2</v>
      </c>
      <c r="N288" s="106">
        <v>0</v>
      </c>
      <c r="O288" s="106">
        <v>0</v>
      </c>
      <c r="P288" s="106">
        <v>2</v>
      </c>
      <c r="Q288" s="106">
        <v>0</v>
      </c>
      <c r="R288" s="106">
        <v>0</v>
      </c>
      <c r="S288" s="106">
        <v>1</v>
      </c>
      <c r="T288" s="106">
        <v>1</v>
      </c>
      <c r="U288" s="106">
        <v>2</v>
      </c>
    </row>
    <row r="289" spans="1:21">
      <c r="A289" s="62" t="s">
        <v>52</v>
      </c>
      <c r="B289" s="106">
        <v>0</v>
      </c>
      <c r="C289" s="106">
        <v>0</v>
      </c>
      <c r="D289" s="106">
        <v>0</v>
      </c>
      <c r="E289" s="106">
        <v>0</v>
      </c>
      <c r="F289" s="106">
        <v>0</v>
      </c>
      <c r="G289" s="106">
        <v>0</v>
      </c>
      <c r="H289" s="106">
        <v>0</v>
      </c>
      <c r="I289" s="106">
        <v>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0</v>
      </c>
      <c r="Q289" s="106">
        <v>0</v>
      </c>
      <c r="R289" s="106">
        <v>0</v>
      </c>
      <c r="S289" s="106">
        <v>0</v>
      </c>
      <c r="T289" s="106">
        <v>0</v>
      </c>
      <c r="U289" s="106">
        <v>0</v>
      </c>
    </row>
    <row r="290" spans="1:21">
      <c r="A290" s="62" t="s">
        <v>53</v>
      </c>
      <c r="B290" s="106">
        <v>0</v>
      </c>
      <c r="C290" s="106">
        <v>3</v>
      </c>
      <c r="D290" s="106">
        <v>2</v>
      </c>
      <c r="E290" s="106">
        <v>0</v>
      </c>
      <c r="F290" s="106">
        <v>5</v>
      </c>
      <c r="G290" s="106">
        <v>0</v>
      </c>
      <c r="H290" s="106">
        <v>1</v>
      </c>
      <c r="I290" s="106">
        <v>0</v>
      </c>
      <c r="J290" s="106">
        <v>0</v>
      </c>
      <c r="K290" s="106">
        <v>1</v>
      </c>
      <c r="L290" s="106">
        <v>0</v>
      </c>
      <c r="M290" s="106">
        <v>2</v>
      </c>
      <c r="N290" s="106">
        <v>0</v>
      </c>
      <c r="O290" s="106">
        <v>0</v>
      </c>
      <c r="P290" s="106">
        <v>2</v>
      </c>
      <c r="Q290" s="106">
        <v>0</v>
      </c>
      <c r="R290" s="106">
        <v>0</v>
      </c>
      <c r="S290" s="106">
        <v>2</v>
      </c>
      <c r="T290" s="106">
        <v>0</v>
      </c>
      <c r="U290" s="106">
        <v>2</v>
      </c>
    </row>
    <row r="291" spans="1:21">
      <c r="A291" s="62" t="s">
        <v>54</v>
      </c>
      <c r="B291" s="106">
        <v>0</v>
      </c>
      <c r="C291" s="106">
        <v>1</v>
      </c>
      <c r="D291" s="106">
        <v>4</v>
      </c>
      <c r="E291" s="106">
        <v>0</v>
      </c>
      <c r="F291" s="106">
        <v>5</v>
      </c>
      <c r="G291" s="106">
        <v>0</v>
      </c>
      <c r="H291" s="106">
        <v>0</v>
      </c>
      <c r="I291" s="106">
        <v>1</v>
      </c>
      <c r="J291" s="106">
        <v>0</v>
      </c>
      <c r="K291" s="106">
        <v>1</v>
      </c>
      <c r="L291" s="106">
        <v>0</v>
      </c>
      <c r="M291" s="106">
        <v>1</v>
      </c>
      <c r="N291" s="106">
        <v>1</v>
      </c>
      <c r="O291" s="106">
        <v>0</v>
      </c>
      <c r="P291" s="106">
        <v>2</v>
      </c>
      <c r="Q291" s="106">
        <v>0</v>
      </c>
      <c r="R291" s="106">
        <v>0</v>
      </c>
      <c r="S291" s="106">
        <v>2</v>
      </c>
      <c r="T291" s="106">
        <v>0</v>
      </c>
      <c r="U291" s="106">
        <v>2</v>
      </c>
    </row>
    <row r="292" spans="1:21">
      <c r="A292" s="62" t="s">
        <v>55</v>
      </c>
      <c r="B292" s="106">
        <v>0</v>
      </c>
      <c r="C292" s="106">
        <v>3</v>
      </c>
      <c r="D292" s="106">
        <v>1</v>
      </c>
      <c r="E292" s="106">
        <v>1</v>
      </c>
      <c r="F292" s="106">
        <v>5</v>
      </c>
      <c r="G292" s="106">
        <v>0</v>
      </c>
      <c r="H292" s="106">
        <v>1</v>
      </c>
      <c r="I292" s="106">
        <v>0</v>
      </c>
      <c r="J292" s="106">
        <v>0</v>
      </c>
      <c r="K292" s="106">
        <v>1</v>
      </c>
      <c r="L292" s="106">
        <v>0</v>
      </c>
      <c r="M292" s="106">
        <v>2</v>
      </c>
      <c r="N292" s="106">
        <v>0</v>
      </c>
      <c r="O292" s="106">
        <v>0</v>
      </c>
      <c r="P292" s="106">
        <v>2</v>
      </c>
      <c r="Q292" s="106">
        <v>0</v>
      </c>
      <c r="R292" s="106">
        <v>0</v>
      </c>
      <c r="S292" s="106">
        <v>1</v>
      </c>
      <c r="T292" s="106">
        <v>1</v>
      </c>
      <c r="U292" s="106">
        <v>2</v>
      </c>
    </row>
    <row r="293" spans="1:21">
      <c r="A293" s="62" t="s">
        <v>56</v>
      </c>
      <c r="B293" s="106">
        <v>0</v>
      </c>
      <c r="C293" s="106">
        <v>2</v>
      </c>
      <c r="D293" s="106">
        <v>2</v>
      </c>
      <c r="E293" s="106">
        <v>1</v>
      </c>
      <c r="F293" s="106">
        <v>5</v>
      </c>
      <c r="G293" s="106">
        <v>0</v>
      </c>
      <c r="H293" s="106">
        <v>1</v>
      </c>
      <c r="I293" s="106">
        <v>0</v>
      </c>
      <c r="J293" s="106">
        <v>0</v>
      </c>
      <c r="K293" s="106">
        <v>1</v>
      </c>
      <c r="L293" s="106">
        <v>0</v>
      </c>
      <c r="M293" s="106">
        <v>1</v>
      </c>
      <c r="N293" s="106">
        <v>1</v>
      </c>
      <c r="O293" s="106">
        <v>0</v>
      </c>
      <c r="P293" s="106">
        <v>2</v>
      </c>
      <c r="Q293" s="106">
        <v>0</v>
      </c>
      <c r="R293" s="106">
        <v>0</v>
      </c>
      <c r="S293" s="106">
        <v>1</v>
      </c>
      <c r="T293" s="106">
        <v>1</v>
      </c>
      <c r="U293" s="106">
        <v>2</v>
      </c>
    </row>
    <row r="294" spans="1:21">
      <c r="A294" s="62" t="s">
        <v>57</v>
      </c>
      <c r="B294" s="106">
        <v>0</v>
      </c>
      <c r="C294" s="106">
        <v>3</v>
      </c>
      <c r="D294" s="106">
        <v>1</v>
      </c>
      <c r="E294" s="106">
        <v>1</v>
      </c>
      <c r="F294" s="106">
        <v>5</v>
      </c>
      <c r="G294" s="106">
        <v>0</v>
      </c>
      <c r="H294" s="106">
        <v>1</v>
      </c>
      <c r="I294" s="106">
        <v>0</v>
      </c>
      <c r="J294" s="106">
        <v>0</v>
      </c>
      <c r="K294" s="106">
        <v>1</v>
      </c>
      <c r="L294" s="106">
        <v>0</v>
      </c>
      <c r="M294" s="106">
        <v>2</v>
      </c>
      <c r="N294" s="106">
        <v>0</v>
      </c>
      <c r="O294" s="106">
        <v>0</v>
      </c>
      <c r="P294" s="106">
        <v>2</v>
      </c>
      <c r="Q294" s="106">
        <v>0</v>
      </c>
      <c r="R294" s="106">
        <v>0</v>
      </c>
      <c r="S294" s="106">
        <v>1</v>
      </c>
      <c r="T294" s="106">
        <v>1</v>
      </c>
      <c r="U294" s="106">
        <v>2</v>
      </c>
    </row>
    <row r="295" spans="1:21">
      <c r="A295" s="61"/>
      <c r="B295" s="61"/>
      <c r="G295" s="61"/>
      <c r="L295" s="61"/>
      <c r="Q295" s="61"/>
    </row>
    <row r="296" spans="1:21">
      <c r="A296" s="62" t="s">
        <v>168</v>
      </c>
      <c r="B296" s="62" t="s">
        <v>73</v>
      </c>
      <c r="G296" s="62" t="s">
        <v>69</v>
      </c>
      <c r="L296" s="62" t="s">
        <v>70</v>
      </c>
      <c r="Q296" s="62" t="s">
        <v>71</v>
      </c>
    </row>
    <row r="297" spans="1:21">
      <c r="B297" s="62" t="s">
        <v>3</v>
      </c>
      <c r="C297" s="62" t="s">
        <v>4</v>
      </c>
      <c r="D297" s="62" t="s">
        <v>5</v>
      </c>
      <c r="E297" s="62" t="s">
        <v>6</v>
      </c>
      <c r="F297" s="62" t="s">
        <v>7</v>
      </c>
      <c r="G297" s="62" t="s">
        <v>3</v>
      </c>
      <c r="H297" s="62" t="s">
        <v>4</v>
      </c>
      <c r="I297" s="62" t="s">
        <v>5</v>
      </c>
      <c r="J297" s="62" t="s">
        <v>6</v>
      </c>
      <c r="K297" s="62" t="s">
        <v>7</v>
      </c>
      <c r="L297" s="62" t="s">
        <v>3</v>
      </c>
      <c r="M297" s="62" t="s">
        <v>4</v>
      </c>
      <c r="N297" s="62" t="s">
        <v>5</v>
      </c>
      <c r="O297" s="62" t="s">
        <v>6</v>
      </c>
      <c r="P297" s="62" t="s">
        <v>7</v>
      </c>
      <c r="Q297" s="62" t="s">
        <v>3</v>
      </c>
      <c r="R297" s="62" t="s">
        <v>4</v>
      </c>
      <c r="S297" s="62" t="s">
        <v>5</v>
      </c>
      <c r="T297" s="62" t="s">
        <v>6</v>
      </c>
      <c r="U297" s="62" t="s">
        <v>7</v>
      </c>
    </row>
    <row r="298" spans="1:21">
      <c r="A298" s="62" t="s">
        <v>2</v>
      </c>
      <c r="B298" s="106">
        <v>0</v>
      </c>
      <c r="C298" s="106">
        <v>2</v>
      </c>
      <c r="D298" s="106">
        <v>0</v>
      </c>
      <c r="E298" s="106">
        <v>0</v>
      </c>
      <c r="F298" s="106">
        <v>2</v>
      </c>
      <c r="G298" s="106">
        <v>0</v>
      </c>
      <c r="H298" s="106">
        <v>0</v>
      </c>
      <c r="I298" s="106">
        <v>0</v>
      </c>
      <c r="J298" s="106">
        <v>0</v>
      </c>
      <c r="K298" s="106">
        <v>0</v>
      </c>
      <c r="L298" s="106">
        <v>0</v>
      </c>
      <c r="M298" s="106">
        <v>1</v>
      </c>
      <c r="N298" s="106">
        <v>0</v>
      </c>
      <c r="O298" s="106">
        <v>0</v>
      </c>
      <c r="P298" s="106">
        <v>1</v>
      </c>
      <c r="Q298" s="106">
        <v>0</v>
      </c>
      <c r="R298" s="106">
        <v>1</v>
      </c>
      <c r="S298" s="106">
        <v>0</v>
      </c>
      <c r="T298" s="106">
        <v>0</v>
      </c>
      <c r="U298" s="106">
        <v>1</v>
      </c>
    </row>
    <row r="299" spans="1:21">
      <c r="A299" s="62" t="s">
        <v>148</v>
      </c>
      <c r="B299" s="106">
        <v>0</v>
      </c>
      <c r="C299" s="106">
        <v>2</v>
      </c>
      <c r="D299" s="106">
        <v>0</v>
      </c>
      <c r="E299" s="106">
        <v>0</v>
      </c>
      <c r="F299" s="106">
        <v>2</v>
      </c>
      <c r="G299" s="106">
        <v>0</v>
      </c>
      <c r="H299" s="106">
        <v>0</v>
      </c>
      <c r="I299" s="106">
        <v>0</v>
      </c>
      <c r="J299" s="106">
        <v>0</v>
      </c>
      <c r="K299" s="106">
        <v>0</v>
      </c>
      <c r="L299" s="106">
        <v>0</v>
      </c>
      <c r="M299" s="106">
        <v>1</v>
      </c>
      <c r="N299" s="106">
        <v>0</v>
      </c>
      <c r="O299" s="106">
        <v>0</v>
      </c>
      <c r="P299" s="106">
        <v>1</v>
      </c>
      <c r="Q299" s="106">
        <v>0</v>
      </c>
      <c r="R299" s="106">
        <v>1</v>
      </c>
      <c r="S299" s="106">
        <v>0</v>
      </c>
      <c r="T299" s="106">
        <v>0</v>
      </c>
      <c r="U299" s="106">
        <v>1</v>
      </c>
    </row>
    <row r="300" spans="1:21">
      <c r="A300" s="62" t="s">
        <v>37</v>
      </c>
      <c r="B300" s="106">
        <v>0</v>
      </c>
      <c r="C300" s="106">
        <v>2</v>
      </c>
      <c r="D300" s="106">
        <v>0</v>
      </c>
      <c r="E300" s="106">
        <v>0</v>
      </c>
      <c r="F300" s="106">
        <v>2</v>
      </c>
      <c r="G300" s="106">
        <v>0</v>
      </c>
      <c r="H300" s="106">
        <v>0</v>
      </c>
      <c r="I300" s="106">
        <v>0</v>
      </c>
      <c r="J300" s="106">
        <v>0</v>
      </c>
      <c r="K300" s="106">
        <v>0</v>
      </c>
      <c r="L300" s="106">
        <v>0</v>
      </c>
      <c r="M300" s="106">
        <v>1</v>
      </c>
      <c r="N300" s="106">
        <v>0</v>
      </c>
      <c r="O300" s="106">
        <v>0</v>
      </c>
      <c r="P300" s="106">
        <v>1</v>
      </c>
      <c r="Q300" s="106">
        <v>0</v>
      </c>
      <c r="R300" s="106">
        <v>1</v>
      </c>
      <c r="S300" s="106">
        <v>0</v>
      </c>
      <c r="T300" s="106">
        <v>0</v>
      </c>
      <c r="U300" s="106">
        <v>1</v>
      </c>
    </row>
    <row r="301" spans="1:21">
      <c r="A301" s="62" t="s">
        <v>38</v>
      </c>
      <c r="B301" s="106">
        <v>0</v>
      </c>
      <c r="C301" s="106">
        <v>2</v>
      </c>
      <c r="D301" s="106">
        <v>0</v>
      </c>
      <c r="E301" s="106">
        <v>0</v>
      </c>
      <c r="F301" s="106">
        <v>2</v>
      </c>
      <c r="G301" s="106">
        <v>0</v>
      </c>
      <c r="H301" s="106">
        <v>0</v>
      </c>
      <c r="I301" s="106">
        <v>0</v>
      </c>
      <c r="J301" s="106">
        <v>0</v>
      </c>
      <c r="K301" s="106">
        <v>0</v>
      </c>
      <c r="L301" s="106">
        <v>0</v>
      </c>
      <c r="M301" s="106">
        <v>1</v>
      </c>
      <c r="N301" s="106">
        <v>0</v>
      </c>
      <c r="O301" s="106">
        <v>0</v>
      </c>
      <c r="P301" s="106">
        <v>1</v>
      </c>
      <c r="Q301" s="106">
        <v>0</v>
      </c>
      <c r="R301" s="106">
        <v>1</v>
      </c>
      <c r="S301" s="106">
        <v>0</v>
      </c>
      <c r="T301" s="106">
        <v>0</v>
      </c>
      <c r="U301" s="106">
        <v>1</v>
      </c>
    </row>
    <row r="302" spans="1:21">
      <c r="A302" s="62" t="s">
        <v>39</v>
      </c>
      <c r="B302" s="106">
        <v>0</v>
      </c>
      <c r="C302" s="106">
        <v>2</v>
      </c>
      <c r="D302" s="106">
        <v>0</v>
      </c>
      <c r="E302" s="106">
        <v>0</v>
      </c>
      <c r="F302" s="106">
        <v>2</v>
      </c>
      <c r="G302" s="106">
        <v>0</v>
      </c>
      <c r="H302" s="106">
        <v>0</v>
      </c>
      <c r="I302" s="106">
        <v>0</v>
      </c>
      <c r="J302" s="106">
        <v>0</v>
      </c>
      <c r="K302" s="106">
        <v>0</v>
      </c>
      <c r="L302" s="106">
        <v>0</v>
      </c>
      <c r="M302" s="106">
        <v>1</v>
      </c>
      <c r="N302" s="106">
        <v>0</v>
      </c>
      <c r="O302" s="106">
        <v>0</v>
      </c>
      <c r="P302" s="106">
        <v>1</v>
      </c>
      <c r="Q302" s="106">
        <v>0</v>
      </c>
      <c r="R302" s="106">
        <v>1</v>
      </c>
      <c r="S302" s="106">
        <v>0</v>
      </c>
      <c r="T302" s="106">
        <v>0</v>
      </c>
      <c r="U302" s="106">
        <v>1</v>
      </c>
    </row>
    <row r="303" spans="1:21">
      <c r="A303" s="62" t="s">
        <v>40</v>
      </c>
      <c r="B303" s="106">
        <v>0</v>
      </c>
      <c r="C303" s="106">
        <v>1</v>
      </c>
      <c r="D303" s="106">
        <v>1</v>
      </c>
      <c r="E303" s="106">
        <v>0</v>
      </c>
      <c r="F303" s="106">
        <v>2</v>
      </c>
      <c r="G303" s="106">
        <v>0</v>
      </c>
      <c r="H303" s="106">
        <v>0</v>
      </c>
      <c r="I303" s="106">
        <v>0</v>
      </c>
      <c r="J303" s="106">
        <v>0</v>
      </c>
      <c r="K303" s="106">
        <v>0</v>
      </c>
      <c r="L303" s="106">
        <v>0</v>
      </c>
      <c r="M303" s="106">
        <v>0</v>
      </c>
      <c r="N303" s="106">
        <v>1</v>
      </c>
      <c r="O303" s="106">
        <v>0</v>
      </c>
      <c r="P303" s="106">
        <v>1</v>
      </c>
      <c r="Q303" s="106">
        <v>0</v>
      </c>
      <c r="R303" s="106">
        <v>1</v>
      </c>
      <c r="S303" s="106">
        <v>0</v>
      </c>
      <c r="T303" s="106">
        <v>0</v>
      </c>
      <c r="U303" s="106">
        <v>1</v>
      </c>
    </row>
    <row r="304" spans="1:21">
      <c r="A304" s="62" t="s">
        <v>41</v>
      </c>
      <c r="B304" s="106">
        <v>0</v>
      </c>
      <c r="C304" s="106">
        <v>2</v>
      </c>
      <c r="D304" s="106">
        <v>0</v>
      </c>
      <c r="E304" s="106">
        <v>0</v>
      </c>
      <c r="F304" s="106">
        <v>2</v>
      </c>
      <c r="G304" s="106">
        <v>0</v>
      </c>
      <c r="H304" s="106">
        <v>0</v>
      </c>
      <c r="I304" s="106">
        <v>0</v>
      </c>
      <c r="J304" s="106">
        <v>0</v>
      </c>
      <c r="K304" s="106">
        <v>0</v>
      </c>
      <c r="L304" s="106">
        <v>0</v>
      </c>
      <c r="M304" s="106">
        <v>1</v>
      </c>
      <c r="N304" s="106">
        <v>0</v>
      </c>
      <c r="O304" s="106">
        <v>0</v>
      </c>
      <c r="P304" s="106">
        <v>1</v>
      </c>
      <c r="Q304" s="106">
        <v>0</v>
      </c>
      <c r="R304" s="106">
        <v>1</v>
      </c>
      <c r="S304" s="106">
        <v>0</v>
      </c>
      <c r="T304" s="106">
        <v>0</v>
      </c>
      <c r="U304" s="106">
        <v>1</v>
      </c>
    </row>
    <row r="305" spans="1:21">
      <c r="A305" s="62" t="s">
        <v>42</v>
      </c>
      <c r="B305" s="106">
        <v>0</v>
      </c>
      <c r="C305" s="106">
        <v>1</v>
      </c>
      <c r="D305" s="106">
        <v>1</v>
      </c>
      <c r="E305" s="106">
        <v>0</v>
      </c>
      <c r="F305" s="106">
        <v>2</v>
      </c>
      <c r="G305" s="106">
        <v>0</v>
      </c>
      <c r="H305" s="106">
        <v>0</v>
      </c>
      <c r="I305" s="106">
        <v>0</v>
      </c>
      <c r="J305" s="106">
        <v>0</v>
      </c>
      <c r="K305" s="106">
        <v>0</v>
      </c>
      <c r="L305" s="106">
        <v>0</v>
      </c>
      <c r="M305" s="106">
        <v>0</v>
      </c>
      <c r="N305" s="106">
        <v>1</v>
      </c>
      <c r="O305" s="106">
        <v>0</v>
      </c>
      <c r="P305" s="106">
        <v>1</v>
      </c>
      <c r="Q305" s="106">
        <v>0</v>
      </c>
      <c r="R305" s="106">
        <v>1</v>
      </c>
      <c r="S305" s="106">
        <v>0</v>
      </c>
      <c r="T305" s="106">
        <v>0</v>
      </c>
      <c r="U305" s="106">
        <v>1</v>
      </c>
    </row>
    <row r="306" spans="1:21">
      <c r="A306" s="62" t="s">
        <v>43</v>
      </c>
      <c r="B306" s="106">
        <v>0</v>
      </c>
      <c r="C306" s="106">
        <v>1</v>
      </c>
      <c r="D306" s="106">
        <v>0</v>
      </c>
      <c r="E306" s="106">
        <v>0</v>
      </c>
      <c r="F306" s="106">
        <v>1</v>
      </c>
      <c r="G306" s="106">
        <v>0</v>
      </c>
      <c r="H306" s="106">
        <v>0</v>
      </c>
      <c r="I306" s="106">
        <v>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0</v>
      </c>
      <c r="Q306" s="106">
        <v>0</v>
      </c>
      <c r="R306" s="106">
        <v>1</v>
      </c>
      <c r="S306" s="106">
        <v>0</v>
      </c>
      <c r="T306" s="106">
        <v>0</v>
      </c>
      <c r="U306" s="106">
        <v>1</v>
      </c>
    </row>
    <row r="307" spans="1:21">
      <c r="A307" s="62" t="s">
        <v>44</v>
      </c>
      <c r="B307" s="106">
        <v>0</v>
      </c>
      <c r="C307" s="106">
        <v>2</v>
      </c>
      <c r="D307" s="106">
        <v>0</v>
      </c>
      <c r="E307" s="106">
        <v>0</v>
      </c>
      <c r="F307" s="106">
        <v>2</v>
      </c>
      <c r="G307" s="106">
        <v>0</v>
      </c>
      <c r="H307" s="106">
        <v>0</v>
      </c>
      <c r="I307" s="106">
        <v>0</v>
      </c>
      <c r="J307" s="106">
        <v>0</v>
      </c>
      <c r="K307" s="106">
        <v>0</v>
      </c>
      <c r="L307" s="106">
        <v>0</v>
      </c>
      <c r="M307" s="106">
        <v>1</v>
      </c>
      <c r="N307" s="106">
        <v>0</v>
      </c>
      <c r="O307" s="106">
        <v>0</v>
      </c>
      <c r="P307" s="106">
        <v>1</v>
      </c>
      <c r="Q307" s="106">
        <v>0</v>
      </c>
      <c r="R307" s="106">
        <v>1</v>
      </c>
      <c r="S307" s="106">
        <v>0</v>
      </c>
      <c r="T307" s="106">
        <v>0</v>
      </c>
      <c r="U307" s="106">
        <v>1</v>
      </c>
    </row>
    <row r="308" spans="1:21">
      <c r="A308" s="62" t="s">
        <v>45</v>
      </c>
      <c r="B308" s="106">
        <v>0</v>
      </c>
      <c r="C308" s="106">
        <v>2</v>
      </c>
      <c r="D308" s="106">
        <v>0</v>
      </c>
      <c r="E308" s="106">
        <v>0</v>
      </c>
      <c r="F308" s="106">
        <v>2</v>
      </c>
      <c r="G308" s="106">
        <v>0</v>
      </c>
      <c r="H308" s="106">
        <v>0</v>
      </c>
      <c r="I308" s="106">
        <v>0</v>
      </c>
      <c r="J308" s="106">
        <v>0</v>
      </c>
      <c r="K308" s="106">
        <v>0</v>
      </c>
      <c r="L308" s="106">
        <v>0</v>
      </c>
      <c r="M308" s="106">
        <v>1</v>
      </c>
      <c r="N308" s="106">
        <v>0</v>
      </c>
      <c r="O308" s="106">
        <v>0</v>
      </c>
      <c r="P308" s="106">
        <v>1</v>
      </c>
      <c r="Q308" s="106">
        <v>0</v>
      </c>
      <c r="R308" s="106">
        <v>1</v>
      </c>
      <c r="S308" s="106">
        <v>0</v>
      </c>
      <c r="T308" s="106">
        <v>0</v>
      </c>
      <c r="U308" s="106">
        <v>1</v>
      </c>
    </row>
    <row r="309" spans="1:21">
      <c r="A309" s="62" t="s">
        <v>46</v>
      </c>
      <c r="B309" s="106">
        <v>0</v>
      </c>
      <c r="C309" s="106">
        <v>2</v>
      </c>
      <c r="D309" s="106">
        <v>0</v>
      </c>
      <c r="E309" s="106">
        <v>0</v>
      </c>
      <c r="F309" s="106">
        <v>2</v>
      </c>
      <c r="G309" s="106">
        <v>0</v>
      </c>
      <c r="H309" s="106">
        <v>0</v>
      </c>
      <c r="I309" s="106">
        <v>0</v>
      </c>
      <c r="J309" s="106">
        <v>0</v>
      </c>
      <c r="K309" s="106">
        <v>0</v>
      </c>
      <c r="L309" s="106">
        <v>0</v>
      </c>
      <c r="M309" s="106">
        <v>1</v>
      </c>
      <c r="N309" s="106">
        <v>0</v>
      </c>
      <c r="O309" s="106">
        <v>0</v>
      </c>
      <c r="P309" s="106">
        <v>1</v>
      </c>
      <c r="Q309" s="106">
        <v>0</v>
      </c>
      <c r="R309" s="106">
        <v>1</v>
      </c>
      <c r="S309" s="106">
        <v>0</v>
      </c>
      <c r="T309" s="106">
        <v>0</v>
      </c>
      <c r="U309" s="106">
        <v>1</v>
      </c>
    </row>
    <row r="310" spans="1:21">
      <c r="A310" s="62" t="s">
        <v>47</v>
      </c>
      <c r="B310" s="106">
        <v>0</v>
      </c>
      <c r="C310" s="106">
        <v>1</v>
      </c>
      <c r="D310" s="106">
        <v>1</v>
      </c>
      <c r="E310" s="106">
        <v>0</v>
      </c>
      <c r="F310" s="106">
        <v>2</v>
      </c>
      <c r="G310" s="106">
        <v>0</v>
      </c>
      <c r="H310" s="106">
        <v>0</v>
      </c>
      <c r="I310" s="106">
        <v>0</v>
      </c>
      <c r="J310" s="106">
        <v>0</v>
      </c>
      <c r="K310" s="106">
        <v>0</v>
      </c>
      <c r="L310" s="106">
        <v>0</v>
      </c>
      <c r="M310" s="106">
        <v>0</v>
      </c>
      <c r="N310" s="106">
        <v>1</v>
      </c>
      <c r="O310" s="106">
        <v>0</v>
      </c>
      <c r="P310" s="106">
        <v>1</v>
      </c>
      <c r="Q310" s="106">
        <v>0</v>
      </c>
      <c r="R310" s="106">
        <v>1</v>
      </c>
      <c r="S310" s="106">
        <v>0</v>
      </c>
      <c r="T310" s="106">
        <v>0</v>
      </c>
      <c r="U310" s="106">
        <v>1</v>
      </c>
    </row>
    <row r="311" spans="1:21">
      <c r="A311" s="62" t="s">
        <v>48</v>
      </c>
      <c r="B311" s="106">
        <v>0</v>
      </c>
      <c r="C311" s="106">
        <v>2</v>
      </c>
      <c r="D311" s="106">
        <v>0</v>
      </c>
      <c r="E311" s="106">
        <v>0</v>
      </c>
      <c r="F311" s="106">
        <v>2</v>
      </c>
      <c r="G311" s="106">
        <v>0</v>
      </c>
      <c r="H311" s="106">
        <v>0</v>
      </c>
      <c r="I311" s="106">
        <v>0</v>
      </c>
      <c r="J311" s="106">
        <v>0</v>
      </c>
      <c r="K311" s="106">
        <v>0</v>
      </c>
      <c r="L311" s="106">
        <v>0</v>
      </c>
      <c r="M311" s="106">
        <v>1</v>
      </c>
      <c r="N311" s="106">
        <v>0</v>
      </c>
      <c r="O311" s="106">
        <v>0</v>
      </c>
      <c r="P311" s="106">
        <v>1</v>
      </c>
      <c r="Q311" s="106">
        <v>0</v>
      </c>
      <c r="R311" s="106">
        <v>1</v>
      </c>
      <c r="S311" s="106">
        <v>0</v>
      </c>
      <c r="T311" s="106">
        <v>0</v>
      </c>
      <c r="U311" s="106">
        <v>1</v>
      </c>
    </row>
    <row r="312" spans="1:21">
      <c r="A312" s="62" t="s">
        <v>49</v>
      </c>
      <c r="B312" s="106">
        <v>0</v>
      </c>
      <c r="C312" s="106">
        <v>2</v>
      </c>
      <c r="D312" s="106">
        <v>0</v>
      </c>
      <c r="E312" s="106">
        <v>0</v>
      </c>
      <c r="F312" s="106">
        <v>2</v>
      </c>
      <c r="G312" s="106">
        <v>0</v>
      </c>
      <c r="H312" s="106">
        <v>0</v>
      </c>
      <c r="I312" s="106">
        <v>0</v>
      </c>
      <c r="J312" s="106">
        <v>0</v>
      </c>
      <c r="K312" s="106">
        <v>0</v>
      </c>
      <c r="L312" s="106">
        <v>0</v>
      </c>
      <c r="M312" s="106">
        <v>1</v>
      </c>
      <c r="N312" s="106">
        <v>0</v>
      </c>
      <c r="O312" s="106">
        <v>0</v>
      </c>
      <c r="P312" s="106">
        <v>1</v>
      </c>
      <c r="Q312" s="106">
        <v>0</v>
      </c>
      <c r="R312" s="106">
        <v>1</v>
      </c>
      <c r="S312" s="106">
        <v>0</v>
      </c>
      <c r="T312" s="106">
        <v>0</v>
      </c>
      <c r="U312" s="106">
        <v>1</v>
      </c>
    </row>
    <row r="313" spans="1:21">
      <c r="A313" s="62" t="s">
        <v>50</v>
      </c>
      <c r="B313" s="106">
        <v>0</v>
      </c>
      <c r="C313" s="106">
        <v>2</v>
      </c>
      <c r="D313" s="106">
        <v>0</v>
      </c>
      <c r="E313" s="106">
        <v>0</v>
      </c>
      <c r="F313" s="106">
        <v>2</v>
      </c>
      <c r="G313" s="106">
        <v>0</v>
      </c>
      <c r="H313" s="106">
        <v>0</v>
      </c>
      <c r="I313" s="106">
        <v>0</v>
      </c>
      <c r="J313" s="106">
        <v>0</v>
      </c>
      <c r="K313" s="106">
        <v>0</v>
      </c>
      <c r="L313" s="106">
        <v>0</v>
      </c>
      <c r="M313" s="106">
        <v>1</v>
      </c>
      <c r="N313" s="106">
        <v>0</v>
      </c>
      <c r="O313" s="106">
        <v>0</v>
      </c>
      <c r="P313" s="106">
        <v>1</v>
      </c>
      <c r="Q313" s="106">
        <v>0</v>
      </c>
      <c r="R313" s="106">
        <v>1</v>
      </c>
      <c r="S313" s="106">
        <v>0</v>
      </c>
      <c r="T313" s="106">
        <v>0</v>
      </c>
      <c r="U313" s="106">
        <v>1</v>
      </c>
    </row>
    <row r="314" spans="1:21">
      <c r="A314" s="62" t="s">
        <v>51</v>
      </c>
      <c r="B314" s="106">
        <v>0</v>
      </c>
      <c r="C314" s="106">
        <v>2</v>
      </c>
      <c r="D314" s="106">
        <v>0</v>
      </c>
      <c r="E314" s="106">
        <v>0</v>
      </c>
      <c r="F314" s="106">
        <v>2</v>
      </c>
      <c r="G314" s="106">
        <v>0</v>
      </c>
      <c r="H314" s="106">
        <v>0</v>
      </c>
      <c r="I314" s="106">
        <v>0</v>
      </c>
      <c r="J314" s="106">
        <v>0</v>
      </c>
      <c r="K314" s="106">
        <v>0</v>
      </c>
      <c r="L314" s="106">
        <v>0</v>
      </c>
      <c r="M314" s="106">
        <v>1</v>
      </c>
      <c r="N314" s="106">
        <v>0</v>
      </c>
      <c r="O314" s="106">
        <v>0</v>
      </c>
      <c r="P314" s="106">
        <v>1</v>
      </c>
      <c r="Q314" s="106">
        <v>0</v>
      </c>
      <c r="R314" s="106">
        <v>1</v>
      </c>
      <c r="S314" s="106">
        <v>0</v>
      </c>
      <c r="T314" s="106">
        <v>0</v>
      </c>
      <c r="U314" s="106">
        <v>1</v>
      </c>
    </row>
    <row r="315" spans="1:21">
      <c r="A315" s="62" t="s">
        <v>52</v>
      </c>
      <c r="B315" s="106">
        <v>0</v>
      </c>
      <c r="C315" s="106">
        <v>0</v>
      </c>
      <c r="D315" s="106">
        <v>0</v>
      </c>
      <c r="E315" s="106">
        <v>0</v>
      </c>
      <c r="F315" s="106">
        <v>0</v>
      </c>
      <c r="G315" s="106">
        <v>0</v>
      </c>
      <c r="H315" s="106">
        <v>0</v>
      </c>
      <c r="I315" s="106">
        <v>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0</v>
      </c>
      <c r="Q315" s="106">
        <v>0</v>
      </c>
      <c r="R315" s="106">
        <v>0</v>
      </c>
      <c r="S315" s="106">
        <v>0</v>
      </c>
      <c r="T315" s="106">
        <v>0</v>
      </c>
      <c r="U315" s="106">
        <v>0</v>
      </c>
    </row>
    <row r="316" spans="1:21">
      <c r="A316" s="62" t="s">
        <v>53</v>
      </c>
      <c r="B316" s="106">
        <v>0</v>
      </c>
      <c r="C316" s="106">
        <v>0</v>
      </c>
      <c r="D316" s="106">
        <v>2</v>
      </c>
      <c r="E316" s="106">
        <v>0</v>
      </c>
      <c r="F316" s="106">
        <v>2</v>
      </c>
      <c r="G316" s="106">
        <v>0</v>
      </c>
      <c r="H316" s="106">
        <v>0</v>
      </c>
      <c r="I316" s="106">
        <v>0</v>
      </c>
      <c r="J316" s="106">
        <v>0</v>
      </c>
      <c r="K316" s="106">
        <v>0</v>
      </c>
      <c r="L316" s="106">
        <v>0</v>
      </c>
      <c r="M316" s="106">
        <v>0</v>
      </c>
      <c r="N316" s="106">
        <v>1</v>
      </c>
      <c r="O316" s="106">
        <v>0</v>
      </c>
      <c r="P316" s="106">
        <v>1</v>
      </c>
      <c r="Q316" s="106">
        <v>0</v>
      </c>
      <c r="R316" s="106">
        <v>0</v>
      </c>
      <c r="S316" s="106">
        <v>1</v>
      </c>
      <c r="T316" s="106">
        <v>0</v>
      </c>
      <c r="U316" s="106">
        <v>1</v>
      </c>
    </row>
    <row r="317" spans="1:21">
      <c r="A317" s="62" t="s">
        <v>54</v>
      </c>
      <c r="B317" s="106">
        <v>0</v>
      </c>
      <c r="C317" s="106">
        <v>1</v>
      </c>
      <c r="D317" s="106">
        <v>1</v>
      </c>
      <c r="E317" s="106">
        <v>0</v>
      </c>
      <c r="F317" s="106">
        <v>2</v>
      </c>
      <c r="G317" s="106">
        <v>0</v>
      </c>
      <c r="H317" s="106">
        <v>0</v>
      </c>
      <c r="I317" s="106">
        <v>0</v>
      </c>
      <c r="J317" s="106">
        <v>0</v>
      </c>
      <c r="K317" s="106">
        <v>0</v>
      </c>
      <c r="L317" s="106">
        <v>0</v>
      </c>
      <c r="M317" s="106">
        <v>0</v>
      </c>
      <c r="N317" s="106">
        <v>1</v>
      </c>
      <c r="O317" s="106">
        <v>0</v>
      </c>
      <c r="P317" s="106">
        <v>1</v>
      </c>
      <c r="Q317" s="106">
        <v>0</v>
      </c>
      <c r="R317" s="106">
        <v>1</v>
      </c>
      <c r="S317" s="106">
        <v>0</v>
      </c>
      <c r="T317" s="106">
        <v>0</v>
      </c>
      <c r="U317" s="106">
        <v>1</v>
      </c>
    </row>
    <row r="318" spans="1:21">
      <c r="A318" s="62" t="s">
        <v>55</v>
      </c>
      <c r="B318" s="106">
        <v>0</v>
      </c>
      <c r="C318" s="106">
        <v>2</v>
      </c>
      <c r="D318" s="106">
        <v>0</v>
      </c>
      <c r="E318" s="106">
        <v>0</v>
      </c>
      <c r="F318" s="106">
        <v>2</v>
      </c>
      <c r="G318" s="106">
        <v>0</v>
      </c>
      <c r="H318" s="106">
        <v>0</v>
      </c>
      <c r="I318" s="106">
        <v>0</v>
      </c>
      <c r="J318" s="106">
        <v>0</v>
      </c>
      <c r="K318" s="106">
        <v>0</v>
      </c>
      <c r="L318" s="106">
        <v>0</v>
      </c>
      <c r="M318" s="106">
        <v>1</v>
      </c>
      <c r="N318" s="106">
        <v>0</v>
      </c>
      <c r="O318" s="106">
        <v>0</v>
      </c>
      <c r="P318" s="106">
        <v>1</v>
      </c>
      <c r="Q318" s="106">
        <v>0</v>
      </c>
      <c r="R318" s="106">
        <v>1</v>
      </c>
      <c r="S318" s="106">
        <v>0</v>
      </c>
      <c r="T318" s="106">
        <v>0</v>
      </c>
      <c r="U318" s="106">
        <v>1</v>
      </c>
    </row>
    <row r="319" spans="1:21">
      <c r="A319" s="62" t="s">
        <v>56</v>
      </c>
      <c r="B319" s="106">
        <v>0</v>
      </c>
      <c r="C319" s="106">
        <v>0</v>
      </c>
      <c r="D319" s="106">
        <v>1</v>
      </c>
      <c r="E319" s="106">
        <v>1</v>
      </c>
      <c r="F319" s="106">
        <v>2</v>
      </c>
      <c r="G319" s="106">
        <v>0</v>
      </c>
      <c r="H319" s="106">
        <v>0</v>
      </c>
      <c r="I319" s="106">
        <v>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1</v>
      </c>
      <c r="P319" s="106">
        <v>1</v>
      </c>
      <c r="Q319" s="106">
        <v>0</v>
      </c>
      <c r="R319" s="106">
        <v>0</v>
      </c>
      <c r="S319" s="106">
        <v>1</v>
      </c>
      <c r="T319" s="106">
        <v>0</v>
      </c>
      <c r="U319" s="106">
        <v>1</v>
      </c>
    </row>
    <row r="320" spans="1:21">
      <c r="A320" s="62" t="s">
        <v>57</v>
      </c>
      <c r="B320" s="106">
        <v>0</v>
      </c>
      <c r="C320" s="106">
        <v>2</v>
      </c>
      <c r="D320" s="106">
        <v>0</v>
      </c>
      <c r="E320" s="106">
        <v>0</v>
      </c>
      <c r="F320" s="106">
        <v>2</v>
      </c>
      <c r="G320" s="106">
        <v>0</v>
      </c>
      <c r="H320" s="106">
        <v>0</v>
      </c>
      <c r="I320" s="106">
        <v>0</v>
      </c>
      <c r="J320" s="106">
        <v>0</v>
      </c>
      <c r="K320" s="106">
        <v>0</v>
      </c>
      <c r="L320" s="106">
        <v>0</v>
      </c>
      <c r="M320" s="106">
        <v>1</v>
      </c>
      <c r="N320" s="106">
        <v>0</v>
      </c>
      <c r="O320" s="106">
        <v>0</v>
      </c>
      <c r="P320" s="106">
        <v>1</v>
      </c>
      <c r="Q320" s="106">
        <v>0</v>
      </c>
      <c r="R320" s="106">
        <v>1</v>
      </c>
      <c r="S320" s="106">
        <v>0</v>
      </c>
      <c r="T320" s="106">
        <v>0</v>
      </c>
      <c r="U320" s="106">
        <v>1</v>
      </c>
    </row>
    <row r="321" spans="1:17">
      <c r="A321" s="66"/>
      <c r="B321" s="63"/>
      <c r="C321" s="63"/>
      <c r="D321" s="63"/>
      <c r="E321" s="63"/>
      <c r="F321" s="65"/>
      <c r="G321" s="65"/>
      <c r="H321" s="65"/>
      <c r="I321" s="65"/>
      <c r="J321" s="65"/>
      <c r="K321" s="65"/>
      <c r="L321" s="65"/>
      <c r="M321" s="65"/>
      <c r="N321" s="63"/>
      <c r="O321" s="63"/>
      <c r="P321" s="63"/>
      <c r="Q321" s="63"/>
    </row>
    <row r="322" spans="1:17">
      <c r="A322" s="62" t="s">
        <v>152</v>
      </c>
    </row>
    <row r="323" spans="1:17">
      <c r="B323" s="62" t="s">
        <v>148</v>
      </c>
    </row>
    <row r="324" spans="1:17">
      <c r="A324" s="62" t="s">
        <v>2</v>
      </c>
      <c r="B324" s="62" t="s">
        <v>3</v>
      </c>
      <c r="C324" s="62" t="s">
        <v>4</v>
      </c>
      <c r="D324" s="62" t="s">
        <v>5</v>
      </c>
      <c r="E324" s="62" t="s">
        <v>6</v>
      </c>
      <c r="F324" s="62" t="s">
        <v>7</v>
      </c>
    </row>
    <row r="325" spans="1:17">
      <c r="A325" s="62" t="s">
        <v>3</v>
      </c>
      <c r="B325" s="156" t="s">
        <v>240</v>
      </c>
      <c r="C325" s="156" t="s">
        <v>240</v>
      </c>
      <c r="D325" s="156" t="s">
        <v>240</v>
      </c>
      <c r="E325" s="156" t="s">
        <v>240</v>
      </c>
      <c r="F325" s="156">
        <v>0</v>
      </c>
    </row>
    <row r="326" spans="1:17">
      <c r="A326" s="62" t="s">
        <v>4</v>
      </c>
      <c r="B326" s="156" t="s">
        <v>240</v>
      </c>
      <c r="C326" s="156" t="s">
        <v>240</v>
      </c>
      <c r="D326" s="156" t="s">
        <v>240</v>
      </c>
      <c r="E326" s="156" t="s">
        <v>240</v>
      </c>
      <c r="F326" s="156">
        <v>0</v>
      </c>
    </row>
    <row r="327" spans="1:17">
      <c r="A327" s="62" t="s">
        <v>5</v>
      </c>
      <c r="B327" s="156" t="s">
        <v>240</v>
      </c>
      <c r="C327" s="156" t="s">
        <v>240</v>
      </c>
      <c r="D327" s="156" t="s">
        <v>240</v>
      </c>
      <c r="E327" s="156" t="s">
        <v>240</v>
      </c>
      <c r="F327" s="156">
        <v>0</v>
      </c>
    </row>
    <row r="328" spans="1:17">
      <c r="A328" s="62" t="s">
        <v>6</v>
      </c>
      <c r="B328" s="156" t="s">
        <v>240</v>
      </c>
      <c r="C328" s="156" t="s">
        <v>240</v>
      </c>
      <c r="D328" s="156" t="s">
        <v>240</v>
      </c>
      <c r="E328" s="156" t="s">
        <v>240</v>
      </c>
      <c r="F328" s="156">
        <v>0</v>
      </c>
    </row>
    <row r="329" spans="1:17">
      <c r="A329" s="62" t="s">
        <v>7</v>
      </c>
      <c r="B329" s="156">
        <v>0</v>
      </c>
      <c r="C329" s="156">
        <v>0</v>
      </c>
      <c r="D329" s="156">
        <v>0</v>
      </c>
      <c r="E329" s="156">
        <v>0</v>
      </c>
      <c r="F329" s="156">
        <v>0</v>
      </c>
    </row>
    <row r="330" spans="1:17">
      <c r="B330" s="157"/>
      <c r="C330" s="157"/>
      <c r="D330" s="157"/>
      <c r="E330" s="157"/>
      <c r="F330" s="157"/>
    </row>
    <row r="331" spans="1:17">
      <c r="B331" s="157" t="s">
        <v>149</v>
      </c>
      <c r="C331" s="157"/>
      <c r="D331" s="157"/>
      <c r="E331" s="157"/>
      <c r="F331" s="157"/>
    </row>
    <row r="332" spans="1:17">
      <c r="A332" s="62" t="s">
        <v>2</v>
      </c>
      <c r="B332" s="157" t="s">
        <v>3</v>
      </c>
      <c r="C332" s="157" t="s">
        <v>4</v>
      </c>
      <c r="D332" s="157" t="s">
        <v>5</v>
      </c>
      <c r="E332" s="157" t="s">
        <v>6</v>
      </c>
      <c r="F332" s="157" t="s">
        <v>7</v>
      </c>
    </row>
    <row r="333" spans="1:17">
      <c r="A333" s="62" t="s">
        <v>3</v>
      </c>
      <c r="B333" s="156" t="s">
        <v>240</v>
      </c>
      <c r="C333" s="156" t="s">
        <v>240</v>
      </c>
      <c r="D333" s="156" t="s">
        <v>240</v>
      </c>
      <c r="E333" s="156" t="s">
        <v>240</v>
      </c>
      <c r="F333" s="156">
        <v>0</v>
      </c>
    </row>
    <row r="334" spans="1:17">
      <c r="A334" s="62" t="s">
        <v>4</v>
      </c>
      <c r="B334" s="156" t="s">
        <v>240</v>
      </c>
      <c r="C334" s="156" t="s">
        <v>240</v>
      </c>
      <c r="D334" s="156" t="s">
        <v>240</v>
      </c>
      <c r="E334" s="156" t="s">
        <v>240</v>
      </c>
      <c r="F334" s="156">
        <v>0</v>
      </c>
    </row>
    <row r="335" spans="1:17">
      <c r="A335" s="62" t="s">
        <v>5</v>
      </c>
      <c r="B335" s="156" t="s">
        <v>240</v>
      </c>
      <c r="C335" s="156" t="s">
        <v>240</v>
      </c>
      <c r="D335" s="156" t="s">
        <v>240</v>
      </c>
      <c r="E335" s="156" t="s">
        <v>240</v>
      </c>
      <c r="F335" s="156">
        <v>0</v>
      </c>
    </row>
    <row r="336" spans="1:17">
      <c r="A336" s="62" t="s">
        <v>6</v>
      </c>
      <c r="B336" s="156" t="s">
        <v>240</v>
      </c>
      <c r="C336" s="156" t="s">
        <v>240</v>
      </c>
      <c r="D336" s="156" t="s">
        <v>240</v>
      </c>
      <c r="E336" s="156" t="s">
        <v>240</v>
      </c>
      <c r="F336" s="156">
        <v>0</v>
      </c>
    </row>
    <row r="337" spans="1:17">
      <c r="A337" s="62" t="s">
        <v>7</v>
      </c>
      <c r="B337" s="156">
        <v>0</v>
      </c>
      <c r="C337" s="156">
        <v>0</v>
      </c>
      <c r="D337" s="156">
        <v>0</v>
      </c>
      <c r="E337" s="156">
        <v>0</v>
      </c>
      <c r="F337" s="156">
        <v>0</v>
      </c>
    </row>
    <row r="338" spans="1:17">
      <c r="B338" s="158"/>
      <c r="C338" s="158"/>
      <c r="D338" s="158"/>
      <c r="E338" s="158"/>
      <c r="F338" s="158"/>
    </row>
    <row r="339" spans="1:17">
      <c r="B339" s="157" t="s">
        <v>150</v>
      </c>
      <c r="C339" s="157"/>
      <c r="D339" s="157"/>
      <c r="E339" s="157"/>
      <c r="F339" s="157"/>
    </row>
    <row r="340" spans="1:17">
      <c r="A340" s="62" t="s">
        <v>2</v>
      </c>
      <c r="B340" s="157" t="s">
        <v>3</v>
      </c>
      <c r="C340" s="157" t="s">
        <v>4</v>
      </c>
      <c r="D340" s="157" t="s">
        <v>5</v>
      </c>
      <c r="E340" s="157" t="s">
        <v>6</v>
      </c>
      <c r="F340" s="157" t="s">
        <v>7</v>
      </c>
    </row>
    <row r="341" spans="1:17">
      <c r="A341" s="62" t="s">
        <v>3</v>
      </c>
      <c r="B341" s="156" t="s">
        <v>240</v>
      </c>
      <c r="C341" s="156" t="s">
        <v>240</v>
      </c>
      <c r="D341" s="156" t="s">
        <v>240</v>
      </c>
      <c r="E341" s="156" t="s">
        <v>240</v>
      </c>
      <c r="F341" s="156">
        <v>0</v>
      </c>
    </row>
    <row r="342" spans="1:17">
      <c r="A342" s="62" t="s">
        <v>4</v>
      </c>
      <c r="B342" s="156" t="s">
        <v>240</v>
      </c>
      <c r="C342" s="156" t="s">
        <v>240</v>
      </c>
      <c r="D342" s="156" t="s">
        <v>240</v>
      </c>
      <c r="E342" s="156" t="s">
        <v>240</v>
      </c>
      <c r="F342" s="156">
        <v>0</v>
      </c>
    </row>
    <row r="343" spans="1:17">
      <c r="A343" s="62" t="s">
        <v>5</v>
      </c>
      <c r="B343" s="156" t="s">
        <v>240</v>
      </c>
      <c r="C343" s="156" t="s">
        <v>240</v>
      </c>
      <c r="D343" s="156" t="s">
        <v>240</v>
      </c>
      <c r="E343" s="156" t="s">
        <v>240</v>
      </c>
      <c r="F343" s="156">
        <v>0</v>
      </c>
    </row>
    <row r="344" spans="1:17">
      <c r="A344" s="62" t="s">
        <v>6</v>
      </c>
      <c r="B344" s="156" t="s">
        <v>240</v>
      </c>
      <c r="C344" s="156" t="s">
        <v>240</v>
      </c>
      <c r="D344" s="156" t="s">
        <v>240</v>
      </c>
      <c r="E344" s="156" t="s">
        <v>240</v>
      </c>
      <c r="F344" s="156">
        <v>0</v>
      </c>
    </row>
    <row r="345" spans="1:17">
      <c r="A345" s="62" t="s">
        <v>7</v>
      </c>
      <c r="B345" s="156">
        <v>0</v>
      </c>
      <c r="C345" s="156">
        <v>0</v>
      </c>
      <c r="D345" s="156">
        <v>0</v>
      </c>
      <c r="E345" s="156">
        <v>0</v>
      </c>
      <c r="F345" s="156">
        <v>0</v>
      </c>
    </row>
    <row r="346" spans="1:17">
      <c r="B346" s="158"/>
      <c r="C346" s="158"/>
      <c r="D346" s="158"/>
      <c r="E346" s="158"/>
      <c r="F346" s="158"/>
    </row>
    <row r="347" spans="1:17">
      <c r="B347" s="157" t="s">
        <v>151</v>
      </c>
      <c r="C347" s="157"/>
      <c r="D347" s="157"/>
      <c r="E347" s="157"/>
      <c r="F347" s="159"/>
      <c r="G347" s="65"/>
      <c r="H347" s="65"/>
      <c r="I347" s="65"/>
      <c r="J347" s="65"/>
      <c r="K347" s="65"/>
      <c r="L347" s="65"/>
      <c r="M347" s="65"/>
      <c r="N347" s="63"/>
      <c r="O347" s="63"/>
      <c r="P347" s="63"/>
      <c r="Q347" s="63"/>
    </row>
    <row r="348" spans="1:17">
      <c r="A348" s="62" t="s">
        <v>2</v>
      </c>
      <c r="B348" s="157" t="s">
        <v>3</v>
      </c>
      <c r="C348" s="157" t="s">
        <v>4</v>
      </c>
      <c r="D348" s="157" t="s">
        <v>5</v>
      </c>
      <c r="E348" s="157" t="s">
        <v>6</v>
      </c>
      <c r="F348" s="157" t="s">
        <v>7</v>
      </c>
      <c r="G348" s="65"/>
      <c r="H348" s="65"/>
      <c r="I348" s="65"/>
      <c r="J348" s="65"/>
      <c r="K348" s="65"/>
      <c r="L348" s="65"/>
      <c r="M348" s="65"/>
      <c r="N348" s="63"/>
      <c r="O348" s="63"/>
      <c r="P348" s="63"/>
      <c r="Q348" s="63"/>
    </row>
    <row r="349" spans="1:17">
      <c r="A349" s="62" t="s">
        <v>3</v>
      </c>
      <c r="B349" s="156" t="s">
        <v>240</v>
      </c>
      <c r="C349" s="156" t="s">
        <v>240</v>
      </c>
      <c r="D349" s="156" t="s">
        <v>240</v>
      </c>
      <c r="E349" s="156" t="s">
        <v>240</v>
      </c>
      <c r="F349" s="156">
        <v>0</v>
      </c>
      <c r="G349" s="65"/>
      <c r="H349" s="65"/>
      <c r="I349" s="65"/>
      <c r="J349" s="65"/>
      <c r="K349" s="65"/>
      <c r="L349" s="65"/>
      <c r="M349" s="65"/>
      <c r="N349" s="63"/>
      <c r="O349" s="63"/>
      <c r="P349" s="63"/>
      <c r="Q349" s="63"/>
    </row>
    <row r="350" spans="1:17">
      <c r="A350" s="62" t="s">
        <v>4</v>
      </c>
      <c r="B350" s="156" t="s">
        <v>240</v>
      </c>
      <c r="C350" s="156" t="s">
        <v>240</v>
      </c>
      <c r="D350" s="156" t="s">
        <v>240</v>
      </c>
      <c r="E350" s="156" t="s">
        <v>240</v>
      </c>
      <c r="F350" s="156">
        <v>0</v>
      </c>
      <c r="G350" s="65"/>
      <c r="H350" s="65"/>
      <c r="I350" s="65"/>
      <c r="J350" s="65"/>
      <c r="K350" s="65"/>
      <c r="L350" s="65"/>
      <c r="M350" s="65"/>
      <c r="N350" s="63"/>
      <c r="O350" s="63"/>
      <c r="P350" s="63"/>
      <c r="Q350" s="63"/>
    </row>
    <row r="351" spans="1:17">
      <c r="A351" s="62" t="s">
        <v>5</v>
      </c>
      <c r="B351" s="156" t="s">
        <v>240</v>
      </c>
      <c r="C351" s="156" t="s">
        <v>240</v>
      </c>
      <c r="D351" s="156" t="s">
        <v>240</v>
      </c>
      <c r="E351" s="156" t="s">
        <v>240</v>
      </c>
      <c r="F351" s="156">
        <v>0</v>
      </c>
      <c r="G351" s="65"/>
      <c r="H351" s="65"/>
      <c r="I351" s="65"/>
      <c r="J351" s="65"/>
      <c r="K351" s="65"/>
      <c r="L351" s="65"/>
      <c r="M351" s="65"/>
      <c r="N351" s="63"/>
      <c r="O351" s="63"/>
      <c r="P351" s="63"/>
      <c r="Q351" s="63"/>
    </row>
    <row r="352" spans="1:17">
      <c r="A352" s="62" t="s">
        <v>6</v>
      </c>
      <c r="B352" s="156" t="s">
        <v>240</v>
      </c>
      <c r="C352" s="156" t="s">
        <v>240</v>
      </c>
      <c r="D352" s="156" t="s">
        <v>240</v>
      </c>
      <c r="E352" s="156" t="s">
        <v>240</v>
      </c>
      <c r="F352" s="156">
        <v>0</v>
      </c>
      <c r="G352" s="65"/>
      <c r="H352" s="65"/>
      <c r="I352" s="65"/>
      <c r="J352" s="65"/>
      <c r="K352" s="65"/>
      <c r="L352" s="65"/>
      <c r="M352" s="65"/>
      <c r="N352" s="63"/>
      <c r="O352" s="63"/>
      <c r="P352" s="63"/>
      <c r="Q352" s="63"/>
    </row>
    <row r="353" spans="1:18">
      <c r="A353" s="62" t="s">
        <v>7</v>
      </c>
      <c r="B353" s="156">
        <v>0</v>
      </c>
      <c r="C353" s="156">
        <v>0</v>
      </c>
      <c r="D353" s="156">
        <v>0</v>
      </c>
      <c r="E353" s="156">
        <v>0</v>
      </c>
      <c r="F353" s="156">
        <v>0</v>
      </c>
      <c r="G353" s="65"/>
      <c r="H353" s="65"/>
      <c r="I353" s="65"/>
      <c r="J353" s="65"/>
      <c r="K353" s="65"/>
      <c r="L353" s="65"/>
      <c r="M353" s="65"/>
      <c r="N353" s="63"/>
      <c r="O353" s="63"/>
      <c r="P353" s="63"/>
      <c r="Q353" s="63"/>
    </row>
    <row r="354" spans="1:18">
      <c r="A354" s="66"/>
      <c r="B354" s="158"/>
      <c r="C354" s="158"/>
      <c r="D354" s="158"/>
      <c r="E354" s="158"/>
      <c r="F354" s="159"/>
      <c r="G354" s="65"/>
      <c r="H354" s="65"/>
      <c r="I354" s="65"/>
      <c r="J354" s="65"/>
      <c r="K354" s="65"/>
      <c r="L354" s="65"/>
      <c r="M354" s="65"/>
      <c r="N354" s="63"/>
      <c r="O354" s="63"/>
      <c r="P354" s="63"/>
      <c r="Q354" s="63"/>
    </row>
    <row r="355" spans="1:18">
      <c r="A355" s="62" t="s">
        <v>153</v>
      </c>
      <c r="B355" s="157"/>
      <c r="C355" s="157"/>
      <c r="D355" s="157"/>
      <c r="E355" s="157"/>
      <c r="F355" s="157"/>
      <c r="G355" s="65"/>
      <c r="H355" s="65"/>
      <c r="I355" s="65"/>
      <c r="J355" s="65"/>
      <c r="K355" s="65"/>
      <c r="L355" s="65"/>
      <c r="M355" s="65"/>
      <c r="N355" s="63"/>
      <c r="O355" s="63"/>
      <c r="P355" s="63"/>
      <c r="Q355" s="63"/>
    </row>
    <row r="356" spans="1:18">
      <c r="B356" s="157" t="s">
        <v>148</v>
      </c>
      <c r="C356" s="157"/>
      <c r="D356" s="157"/>
      <c r="E356" s="157"/>
      <c r="F356" s="157"/>
      <c r="G356" s="65"/>
      <c r="H356" s="65"/>
      <c r="I356" s="65"/>
      <c r="J356" s="65"/>
      <c r="K356" s="65"/>
      <c r="L356" s="65"/>
      <c r="M356" s="65"/>
      <c r="N356" s="63"/>
      <c r="O356" s="63"/>
      <c r="P356" s="63"/>
      <c r="Q356" s="63"/>
    </row>
    <row r="357" spans="1:18">
      <c r="A357" s="62" t="s">
        <v>2</v>
      </c>
      <c r="B357" s="157" t="s">
        <v>3</v>
      </c>
      <c r="C357" s="157" t="s">
        <v>4</v>
      </c>
      <c r="D357" s="157" t="s">
        <v>5</v>
      </c>
      <c r="E357" s="157" t="s">
        <v>6</v>
      </c>
      <c r="F357" s="157" t="s">
        <v>7</v>
      </c>
      <c r="G357" s="65"/>
      <c r="H357" s="65"/>
      <c r="I357" s="65"/>
      <c r="J357" s="65"/>
      <c r="K357" s="65"/>
      <c r="L357" s="65"/>
      <c r="M357" s="65"/>
      <c r="N357" s="63"/>
      <c r="O357" s="63"/>
      <c r="P357" s="63"/>
      <c r="Q357" s="63"/>
    </row>
    <row r="358" spans="1:18">
      <c r="A358" s="62" t="s">
        <v>3</v>
      </c>
      <c r="B358" s="156" t="s">
        <v>240</v>
      </c>
      <c r="C358" s="156" t="s">
        <v>240</v>
      </c>
      <c r="D358" s="156" t="s">
        <v>240</v>
      </c>
      <c r="E358" s="156" t="s">
        <v>240</v>
      </c>
      <c r="F358" s="156">
        <v>0</v>
      </c>
      <c r="G358" s="65"/>
      <c r="H358" s="65"/>
      <c r="I358" s="65"/>
      <c r="J358" s="65"/>
      <c r="K358" s="65"/>
      <c r="L358" s="65"/>
      <c r="M358" s="65"/>
      <c r="N358" s="63"/>
      <c r="O358" s="63"/>
      <c r="P358" s="63"/>
      <c r="Q358" s="63"/>
    </row>
    <row r="359" spans="1:18">
      <c r="A359" s="62" t="s">
        <v>4</v>
      </c>
      <c r="B359" s="156" t="s">
        <v>240</v>
      </c>
      <c r="C359" s="156" t="s">
        <v>240</v>
      </c>
      <c r="D359" s="156" t="s">
        <v>240</v>
      </c>
      <c r="E359" s="156" t="s">
        <v>240</v>
      </c>
      <c r="F359" s="156">
        <v>0</v>
      </c>
      <c r="G359" s="65"/>
      <c r="H359" s="65"/>
      <c r="I359" s="65"/>
      <c r="J359" s="65"/>
      <c r="K359" s="65"/>
      <c r="L359" s="65"/>
      <c r="M359" s="65"/>
      <c r="N359" s="63"/>
      <c r="O359" s="63"/>
      <c r="P359" s="63"/>
      <c r="Q359" s="63"/>
    </row>
    <row r="360" spans="1:18">
      <c r="A360" s="62" t="s">
        <v>5</v>
      </c>
      <c r="B360" s="156" t="s">
        <v>240</v>
      </c>
      <c r="C360" s="156" t="s">
        <v>240</v>
      </c>
      <c r="D360" s="156" t="s">
        <v>240</v>
      </c>
      <c r="E360" s="156" t="s">
        <v>240</v>
      </c>
      <c r="F360" s="156">
        <v>0</v>
      </c>
      <c r="G360" s="65"/>
      <c r="H360" s="65"/>
      <c r="I360" s="65"/>
      <c r="J360" s="65"/>
      <c r="K360" s="65"/>
      <c r="L360" s="65"/>
      <c r="M360" s="65"/>
      <c r="N360" s="63"/>
      <c r="O360" s="63"/>
      <c r="P360" s="63"/>
      <c r="Q360" s="63"/>
    </row>
    <row r="361" spans="1:18">
      <c r="A361" s="62" t="s">
        <v>6</v>
      </c>
      <c r="B361" s="156" t="s">
        <v>240</v>
      </c>
      <c r="C361" s="156" t="s">
        <v>240</v>
      </c>
      <c r="D361" s="156" t="s">
        <v>240</v>
      </c>
      <c r="E361" s="156" t="s">
        <v>240</v>
      </c>
      <c r="F361" s="156">
        <v>0</v>
      </c>
      <c r="G361" s="65"/>
      <c r="H361" s="65"/>
      <c r="I361" s="65"/>
      <c r="J361" s="65"/>
      <c r="K361" s="65"/>
      <c r="L361" s="65"/>
      <c r="M361" s="65"/>
      <c r="N361" s="63"/>
      <c r="O361" s="63"/>
      <c r="P361" s="63"/>
      <c r="Q361" s="63"/>
    </row>
    <row r="362" spans="1:18">
      <c r="A362" s="62" t="s">
        <v>7</v>
      </c>
      <c r="B362" s="156">
        <v>0</v>
      </c>
      <c r="C362" s="156">
        <v>0</v>
      </c>
      <c r="D362" s="156">
        <v>0</v>
      </c>
      <c r="E362" s="156">
        <v>0</v>
      </c>
      <c r="F362" s="156">
        <v>0</v>
      </c>
      <c r="G362" s="65"/>
      <c r="H362" s="65"/>
      <c r="I362" s="65"/>
      <c r="J362" s="65"/>
      <c r="K362" s="65"/>
      <c r="L362" s="65"/>
      <c r="M362" s="65"/>
      <c r="N362" s="63"/>
      <c r="O362" s="63"/>
      <c r="P362" s="63"/>
      <c r="Q362" s="63"/>
    </row>
    <row r="363" spans="1:18">
      <c r="B363" s="157"/>
      <c r="C363" s="157"/>
      <c r="D363" s="157"/>
      <c r="E363" s="157"/>
      <c r="F363" s="157"/>
      <c r="G363" s="65"/>
      <c r="H363" s="65"/>
      <c r="I363" s="65"/>
      <c r="J363" s="65"/>
      <c r="K363" s="65"/>
      <c r="L363" s="65"/>
      <c r="M363" s="65"/>
      <c r="N363" s="63"/>
      <c r="O363" s="63"/>
      <c r="P363" s="63"/>
      <c r="Q363" s="63"/>
    </row>
    <row r="364" spans="1:18">
      <c r="B364" s="157" t="s">
        <v>149</v>
      </c>
      <c r="C364" s="157"/>
      <c r="D364" s="157"/>
      <c r="E364" s="157"/>
      <c r="F364" s="157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</row>
    <row r="365" spans="1:18">
      <c r="A365" s="62" t="s">
        <v>2</v>
      </c>
      <c r="B365" s="157" t="s">
        <v>3</v>
      </c>
      <c r="C365" s="157" t="s">
        <v>4</v>
      </c>
      <c r="D365" s="157" t="s">
        <v>5</v>
      </c>
      <c r="E365" s="157" t="s">
        <v>6</v>
      </c>
      <c r="F365" s="157" t="s">
        <v>7</v>
      </c>
    </row>
    <row r="366" spans="1:18">
      <c r="A366" s="62" t="s">
        <v>3</v>
      </c>
      <c r="B366" s="156" t="s">
        <v>240</v>
      </c>
      <c r="C366" s="156" t="s">
        <v>240</v>
      </c>
      <c r="D366" s="156" t="s">
        <v>240</v>
      </c>
      <c r="E366" s="156" t="s">
        <v>240</v>
      </c>
      <c r="F366" s="156">
        <v>0</v>
      </c>
    </row>
    <row r="367" spans="1:18">
      <c r="A367" s="62" t="s">
        <v>4</v>
      </c>
      <c r="B367" s="156" t="s">
        <v>240</v>
      </c>
      <c r="C367" s="156" t="s">
        <v>240</v>
      </c>
      <c r="D367" s="156" t="s">
        <v>240</v>
      </c>
      <c r="E367" s="156" t="s">
        <v>240</v>
      </c>
      <c r="F367" s="156">
        <v>0</v>
      </c>
    </row>
    <row r="368" spans="1:18">
      <c r="A368" s="62" t="s">
        <v>5</v>
      </c>
      <c r="B368" s="156" t="s">
        <v>240</v>
      </c>
      <c r="C368" s="156" t="s">
        <v>240</v>
      </c>
      <c r="D368" s="156" t="s">
        <v>240</v>
      </c>
      <c r="E368" s="156" t="s">
        <v>240</v>
      </c>
      <c r="F368" s="156">
        <v>0</v>
      </c>
    </row>
    <row r="369" spans="1:6">
      <c r="A369" s="62" t="s">
        <v>6</v>
      </c>
      <c r="B369" s="156" t="s">
        <v>240</v>
      </c>
      <c r="C369" s="156" t="s">
        <v>240</v>
      </c>
      <c r="D369" s="156" t="s">
        <v>240</v>
      </c>
      <c r="E369" s="156" t="s">
        <v>240</v>
      </c>
      <c r="F369" s="156">
        <v>0</v>
      </c>
    </row>
    <row r="370" spans="1:6">
      <c r="A370" s="62" t="s">
        <v>7</v>
      </c>
      <c r="B370" s="156">
        <v>0</v>
      </c>
      <c r="C370" s="156">
        <v>0</v>
      </c>
      <c r="D370" s="156">
        <v>0</v>
      </c>
      <c r="E370" s="156">
        <v>0</v>
      </c>
      <c r="F370" s="156">
        <v>0</v>
      </c>
    </row>
    <row r="371" spans="1:6">
      <c r="B371" s="158"/>
      <c r="C371" s="158"/>
      <c r="D371" s="158"/>
      <c r="E371" s="158"/>
      <c r="F371" s="158"/>
    </row>
    <row r="372" spans="1:6">
      <c r="B372" s="157" t="s">
        <v>150</v>
      </c>
      <c r="C372" s="157"/>
      <c r="D372" s="157"/>
      <c r="E372" s="157"/>
      <c r="F372" s="157"/>
    </row>
    <row r="373" spans="1:6">
      <c r="A373" s="62" t="s">
        <v>2</v>
      </c>
      <c r="B373" s="157" t="s">
        <v>3</v>
      </c>
      <c r="C373" s="157" t="s">
        <v>4</v>
      </c>
      <c r="D373" s="157" t="s">
        <v>5</v>
      </c>
      <c r="E373" s="157" t="s">
        <v>6</v>
      </c>
      <c r="F373" s="157" t="s">
        <v>7</v>
      </c>
    </row>
    <row r="374" spans="1:6">
      <c r="A374" s="62" t="s">
        <v>3</v>
      </c>
      <c r="B374" s="156" t="s">
        <v>240</v>
      </c>
      <c r="C374" s="156" t="s">
        <v>240</v>
      </c>
      <c r="D374" s="156" t="s">
        <v>240</v>
      </c>
      <c r="E374" s="156" t="s">
        <v>240</v>
      </c>
      <c r="F374" s="156">
        <v>0</v>
      </c>
    </row>
    <row r="375" spans="1:6">
      <c r="A375" s="62" t="s">
        <v>4</v>
      </c>
      <c r="B375" s="156" t="s">
        <v>240</v>
      </c>
      <c r="C375" s="156" t="s">
        <v>240</v>
      </c>
      <c r="D375" s="156" t="s">
        <v>240</v>
      </c>
      <c r="E375" s="156" t="s">
        <v>240</v>
      </c>
      <c r="F375" s="156">
        <v>0</v>
      </c>
    </row>
    <row r="376" spans="1:6">
      <c r="A376" s="62" t="s">
        <v>5</v>
      </c>
      <c r="B376" s="156" t="s">
        <v>240</v>
      </c>
      <c r="C376" s="156" t="s">
        <v>240</v>
      </c>
      <c r="D376" s="156" t="s">
        <v>240</v>
      </c>
      <c r="E376" s="156" t="s">
        <v>240</v>
      </c>
      <c r="F376" s="156">
        <v>0</v>
      </c>
    </row>
    <row r="377" spans="1:6">
      <c r="A377" s="62" t="s">
        <v>6</v>
      </c>
      <c r="B377" s="156" t="s">
        <v>240</v>
      </c>
      <c r="C377" s="156" t="s">
        <v>240</v>
      </c>
      <c r="D377" s="156" t="s">
        <v>240</v>
      </c>
      <c r="E377" s="156" t="s">
        <v>240</v>
      </c>
      <c r="F377" s="156">
        <v>0</v>
      </c>
    </row>
    <row r="378" spans="1:6">
      <c r="A378" s="62" t="s">
        <v>7</v>
      </c>
      <c r="B378" s="156">
        <v>0</v>
      </c>
      <c r="C378" s="156">
        <v>0</v>
      </c>
      <c r="D378" s="156">
        <v>0</v>
      </c>
      <c r="E378" s="156">
        <v>0</v>
      </c>
      <c r="F378" s="156">
        <v>0</v>
      </c>
    </row>
    <row r="379" spans="1:6">
      <c r="B379" s="158"/>
      <c r="C379" s="158"/>
      <c r="D379" s="158"/>
      <c r="E379" s="158"/>
      <c r="F379" s="158"/>
    </row>
    <row r="380" spans="1:6">
      <c r="B380" s="157" t="s">
        <v>151</v>
      </c>
      <c r="C380" s="157"/>
      <c r="D380" s="157"/>
      <c r="E380" s="157"/>
      <c r="F380" s="159"/>
    </row>
    <row r="381" spans="1:6">
      <c r="A381" s="62" t="s">
        <v>2</v>
      </c>
      <c r="B381" s="157" t="s">
        <v>3</v>
      </c>
      <c r="C381" s="157" t="s">
        <v>4</v>
      </c>
      <c r="D381" s="157" t="s">
        <v>5</v>
      </c>
      <c r="E381" s="157" t="s">
        <v>6</v>
      </c>
      <c r="F381" s="157" t="s">
        <v>7</v>
      </c>
    </row>
    <row r="382" spans="1:6">
      <c r="A382" s="62" t="s">
        <v>3</v>
      </c>
      <c r="B382" s="156" t="s">
        <v>240</v>
      </c>
      <c r="C382" s="156" t="s">
        <v>240</v>
      </c>
      <c r="D382" s="156" t="s">
        <v>240</v>
      </c>
      <c r="E382" s="156" t="s">
        <v>240</v>
      </c>
      <c r="F382" s="156">
        <v>0</v>
      </c>
    </row>
    <row r="383" spans="1:6">
      <c r="A383" s="62" t="s">
        <v>4</v>
      </c>
      <c r="B383" s="156" t="s">
        <v>240</v>
      </c>
      <c r="C383" s="156" t="s">
        <v>240</v>
      </c>
      <c r="D383" s="156" t="s">
        <v>240</v>
      </c>
      <c r="E383" s="156" t="s">
        <v>240</v>
      </c>
      <c r="F383" s="156">
        <v>0</v>
      </c>
    </row>
    <row r="384" spans="1:6">
      <c r="A384" s="62" t="s">
        <v>5</v>
      </c>
      <c r="B384" s="156" t="s">
        <v>240</v>
      </c>
      <c r="C384" s="156" t="s">
        <v>240</v>
      </c>
      <c r="D384" s="156" t="s">
        <v>240</v>
      </c>
      <c r="E384" s="156" t="s">
        <v>240</v>
      </c>
      <c r="F384" s="156">
        <v>0</v>
      </c>
    </row>
    <row r="385" spans="1:6">
      <c r="A385" s="62" t="s">
        <v>6</v>
      </c>
      <c r="B385" s="156" t="s">
        <v>240</v>
      </c>
      <c r="C385" s="156" t="s">
        <v>240</v>
      </c>
      <c r="D385" s="156" t="s">
        <v>240</v>
      </c>
      <c r="E385" s="156" t="s">
        <v>240</v>
      </c>
      <c r="F385" s="156">
        <v>0</v>
      </c>
    </row>
    <row r="386" spans="1:6">
      <c r="A386" s="62" t="s">
        <v>7</v>
      </c>
      <c r="B386" s="156">
        <v>0</v>
      </c>
      <c r="C386" s="156">
        <v>0</v>
      </c>
      <c r="D386" s="156">
        <v>0</v>
      </c>
      <c r="E386" s="156">
        <v>0</v>
      </c>
      <c r="F386" s="156">
        <v>0</v>
      </c>
    </row>
    <row r="387" spans="1:6">
      <c r="B387" s="157"/>
      <c r="C387" s="157"/>
      <c r="D387" s="157"/>
      <c r="E387" s="157"/>
      <c r="F387" s="157"/>
    </row>
    <row r="388" spans="1:6">
      <c r="A388" s="62" t="s">
        <v>154</v>
      </c>
      <c r="B388" s="157"/>
      <c r="C388" s="157"/>
      <c r="D388" s="157"/>
      <c r="E388" s="157"/>
      <c r="F388" s="157"/>
    </row>
    <row r="389" spans="1:6">
      <c r="B389" s="157" t="s">
        <v>148</v>
      </c>
      <c r="C389" s="157"/>
      <c r="D389" s="157"/>
      <c r="E389" s="157"/>
      <c r="F389" s="157"/>
    </row>
    <row r="390" spans="1:6">
      <c r="A390" s="62" t="s">
        <v>2</v>
      </c>
      <c r="B390" s="157" t="s">
        <v>3</v>
      </c>
      <c r="C390" s="157" t="s">
        <v>4</v>
      </c>
      <c r="D390" s="157" t="s">
        <v>5</v>
      </c>
      <c r="E390" s="157" t="s">
        <v>6</v>
      </c>
      <c r="F390" s="157" t="s">
        <v>7</v>
      </c>
    </row>
    <row r="391" spans="1:6">
      <c r="A391" s="62" t="s">
        <v>3</v>
      </c>
      <c r="B391" s="156" t="s">
        <v>240</v>
      </c>
      <c r="C391" s="156" t="s">
        <v>240</v>
      </c>
      <c r="D391" s="156" t="s">
        <v>240</v>
      </c>
      <c r="E391" s="156" t="s">
        <v>240</v>
      </c>
      <c r="F391" s="156">
        <v>0</v>
      </c>
    </row>
    <row r="392" spans="1:6">
      <c r="A392" s="62" t="s">
        <v>4</v>
      </c>
      <c r="B392" s="156" t="s">
        <v>240</v>
      </c>
      <c r="C392" s="156" t="s">
        <v>240</v>
      </c>
      <c r="D392" s="156" t="s">
        <v>240</v>
      </c>
      <c r="E392" s="156" t="s">
        <v>240</v>
      </c>
      <c r="F392" s="156">
        <v>0</v>
      </c>
    </row>
    <row r="393" spans="1:6">
      <c r="A393" s="62" t="s">
        <v>5</v>
      </c>
      <c r="B393" s="156" t="s">
        <v>240</v>
      </c>
      <c r="C393" s="156" t="s">
        <v>240</v>
      </c>
      <c r="D393" s="156" t="s">
        <v>240</v>
      </c>
      <c r="E393" s="156" t="s">
        <v>240</v>
      </c>
      <c r="F393" s="156">
        <v>0</v>
      </c>
    </row>
    <row r="394" spans="1:6">
      <c r="A394" s="62" t="s">
        <v>6</v>
      </c>
      <c r="B394" s="156" t="s">
        <v>240</v>
      </c>
      <c r="C394" s="156" t="s">
        <v>240</v>
      </c>
      <c r="D394" s="156" t="s">
        <v>240</v>
      </c>
      <c r="E394" s="156" t="s">
        <v>240</v>
      </c>
      <c r="F394" s="156">
        <v>0</v>
      </c>
    </row>
    <row r="395" spans="1:6">
      <c r="A395" s="62" t="s">
        <v>7</v>
      </c>
      <c r="B395" s="156">
        <v>0</v>
      </c>
      <c r="C395" s="156">
        <v>0</v>
      </c>
      <c r="D395" s="156">
        <v>0</v>
      </c>
      <c r="E395" s="156">
        <v>0</v>
      </c>
      <c r="F395" s="156">
        <v>0</v>
      </c>
    </row>
    <row r="396" spans="1:6">
      <c r="B396" s="157"/>
      <c r="C396" s="157"/>
      <c r="D396" s="157"/>
      <c r="E396" s="157"/>
      <c r="F396" s="157"/>
    </row>
    <row r="397" spans="1:6">
      <c r="B397" s="157" t="s">
        <v>149</v>
      </c>
      <c r="C397" s="157"/>
      <c r="D397" s="157"/>
      <c r="E397" s="157"/>
      <c r="F397" s="157"/>
    </row>
    <row r="398" spans="1:6">
      <c r="A398" s="62" t="s">
        <v>2</v>
      </c>
      <c r="B398" s="157" t="s">
        <v>3</v>
      </c>
      <c r="C398" s="157" t="s">
        <v>4</v>
      </c>
      <c r="D398" s="157" t="s">
        <v>5</v>
      </c>
      <c r="E398" s="157" t="s">
        <v>6</v>
      </c>
      <c r="F398" s="157" t="s">
        <v>7</v>
      </c>
    </row>
    <row r="399" spans="1:6">
      <c r="A399" s="62" t="s">
        <v>3</v>
      </c>
      <c r="B399" s="156" t="s">
        <v>240</v>
      </c>
      <c r="C399" s="156" t="s">
        <v>240</v>
      </c>
      <c r="D399" s="156" t="s">
        <v>240</v>
      </c>
      <c r="E399" s="156" t="s">
        <v>240</v>
      </c>
      <c r="F399" s="156">
        <v>0</v>
      </c>
    </row>
    <row r="400" spans="1:6">
      <c r="A400" s="62" t="s">
        <v>4</v>
      </c>
      <c r="B400" s="156" t="s">
        <v>240</v>
      </c>
      <c r="C400" s="156" t="s">
        <v>240</v>
      </c>
      <c r="D400" s="156" t="s">
        <v>240</v>
      </c>
      <c r="E400" s="156" t="s">
        <v>240</v>
      </c>
      <c r="F400" s="156">
        <v>0</v>
      </c>
    </row>
    <row r="401" spans="1:6">
      <c r="A401" s="62" t="s">
        <v>5</v>
      </c>
      <c r="B401" s="156" t="s">
        <v>240</v>
      </c>
      <c r="C401" s="156" t="s">
        <v>240</v>
      </c>
      <c r="D401" s="156" t="s">
        <v>240</v>
      </c>
      <c r="E401" s="156" t="s">
        <v>240</v>
      </c>
      <c r="F401" s="156">
        <v>0</v>
      </c>
    </row>
    <row r="402" spans="1:6">
      <c r="A402" s="62" t="s">
        <v>6</v>
      </c>
      <c r="B402" s="156" t="s">
        <v>240</v>
      </c>
      <c r="C402" s="156" t="s">
        <v>240</v>
      </c>
      <c r="D402" s="156" t="s">
        <v>240</v>
      </c>
      <c r="E402" s="156" t="s">
        <v>240</v>
      </c>
      <c r="F402" s="156">
        <v>0</v>
      </c>
    </row>
    <row r="403" spans="1:6">
      <c r="A403" s="62" t="s">
        <v>7</v>
      </c>
      <c r="B403" s="156">
        <v>0</v>
      </c>
      <c r="C403" s="156">
        <v>0</v>
      </c>
      <c r="D403" s="156">
        <v>0</v>
      </c>
      <c r="E403" s="156">
        <v>0</v>
      </c>
      <c r="F403" s="156">
        <v>0</v>
      </c>
    </row>
    <row r="404" spans="1:6">
      <c r="B404" s="158"/>
      <c r="C404" s="158"/>
      <c r="D404" s="158"/>
      <c r="E404" s="158"/>
      <c r="F404" s="158"/>
    </row>
    <row r="405" spans="1:6">
      <c r="B405" s="157" t="s">
        <v>150</v>
      </c>
      <c r="C405" s="157"/>
      <c r="D405" s="157"/>
      <c r="E405" s="157"/>
      <c r="F405" s="157"/>
    </row>
    <row r="406" spans="1:6">
      <c r="A406" s="62" t="s">
        <v>2</v>
      </c>
      <c r="B406" s="157" t="s">
        <v>3</v>
      </c>
      <c r="C406" s="157" t="s">
        <v>4</v>
      </c>
      <c r="D406" s="157" t="s">
        <v>5</v>
      </c>
      <c r="E406" s="157" t="s">
        <v>6</v>
      </c>
      <c r="F406" s="157" t="s">
        <v>7</v>
      </c>
    </row>
    <row r="407" spans="1:6">
      <c r="A407" s="62" t="s">
        <v>3</v>
      </c>
      <c r="B407" s="156" t="s">
        <v>240</v>
      </c>
      <c r="C407" s="156" t="s">
        <v>240</v>
      </c>
      <c r="D407" s="156" t="s">
        <v>240</v>
      </c>
      <c r="E407" s="156" t="s">
        <v>240</v>
      </c>
      <c r="F407" s="156">
        <v>0</v>
      </c>
    </row>
    <row r="408" spans="1:6">
      <c r="A408" s="62" t="s">
        <v>4</v>
      </c>
      <c r="B408" s="156" t="s">
        <v>240</v>
      </c>
      <c r="C408" s="156" t="s">
        <v>240</v>
      </c>
      <c r="D408" s="156" t="s">
        <v>240</v>
      </c>
      <c r="E408" s="156" t="s">
        <v>240</v>
      </c>
      <c r="F408" s="156">
        <v>0</v>
      </c>
    </row>
    <row r="409" spans="1:6">
      <c r="A409" s="62" t="s">
        <v>5</v>
      </c>
      <c r="B409" s="156" t="s">
        <v>240</v>
      </c>
      <c r="C409" s="156" t="s">
        <v>240</v>
      </c>
      <c r="D409" s="156" t="s">
        <v>240</v>
      </c>
      <c r="E409" s="156" t="s">
        <v>240</v>
      </c>
      <c r="F409" s="156">
        <v>0</v>
      </c>
    </row>
    <row r="410" spans="1:6">
      <c r="A410" s="62" t="s">
        <v>6</v>
      </c>
      <c r="B410" s="156" t="s">
        <v>240</v>
      </c>
      <c r="C410" s="156" t="s">
        <v>240</v>
      </c>
      <c r="D410" s="156" t="s">
        <v>240</v>
      </c>
      <c r="E410" s="156" t="s">
        <v>240</v>
      </c>
      <c r="F410" s="156">
        <v>0</v>
      </c>
    </row>
    <row r="411" spans="1:6">
      <c r="A411" s="62" t="s">
        <v>7</v>
      </c>
      <c r="B411" s="156">
        <v>0</v>
      </c>
      <c r="C411" s="156">
        <v>0</v>
      </c>
      <c r="D411" s="156">
        <v>0</v>
      </c>
      <c r="E411" s="156">
        <v>0</v>
      </c>
      <c r="F411" s="156">
        <v>0</v>
      </c>
    </row>
    <row r="412" spans="1:6">
      <c r="B412" s="158"/>
      <c r="C412" s="158"/>
      <c r="D412" s="158"/>
      <c r="E412" s="158"/>
      <c r="F412" s="158"/>
    </row>
    <row r="413" spans="1:6">
      <c r="B413" s="157" t="s">
        <v>151</v>
      </c>
      <c r="C413" s="157"/>
      <c r="D413" s="157"/>
      <c r="E413" s="157"/>
      <c r="F413" s="159"/>
    </row>
    <row r="414" spans="1:6">
      <c r="A414" s="62" t="s">
        <v>2</v>
      </c>
      <c r="B414" s="157" t="s">
        <v>3</v>
      </c>
      <c r="C414" s="157" t="s">
        <v>4</v>
      </c>
      <c r="D414" s="157" t="s">
        <v>5</v>
      </c>
      <c r="E414" s="157" t="s">
        <v>6</v>
      </c>
      <c r="F414" s="157" t="s">
        <v>7</v>
      </c>
    </row>
    <row r="415" spans="1:6">
      <c r="A415" s="62" t="s">
        <v>3</v>
      </c>
      <c r="B415" s="156" t="s">
        <v>240</v>
      </c>
      <c r="C415" s="156" t="s">
        <v>240</v>
      </c>
      <c r="D415" s="156" t="s">
        <v>240</v>
      </c>
      <c r="E415" s="156" t="s">
        <v>240</v>
      </c>
      <c r="F415" s="156">
        <v>0</v>
      </c>
    </row>
    <row r="416" spans="1:6">
      <c r="A416" s="62" t="s">
        <v>4</v>
      </c>
      <c r="B416" s="156" t="s">
        <v>240</v>
      </c>
      <c r="C416" s="156" t="s">
        <v>240</v>
      </c>
      <c r="D416" s="156" t="s">
        <v>240</v>
      </c>
      <c r="E416" s="156" t="s">
        <v>240</v>
      </c>
      <c r="F416" s="156">
        <v>0</v>
      </c>
    </row>
    <row r="417" spans="1:6">
      <c r="A417" s="62" t="s">
        <v>5</v>
      </c>
      <c r="B417" s="156" t="s">
        <v>240</v>
      </c>
      <c r="C417" s="156" t="s">
        <v>240</v>
      </c>
      <c r="D417" s="156" t="s">
        <v>240</v>
      </c>
      <c r="E417" s="156" t="s">
        <v>240</v>
      </c>
      <c r="F417" s="156">
        <v>0</v>
      </c>
    </row>
    <row r="418" spans="1:6">
      <c r="A418" s="62" t="s">
        <v>6</v>
      </c>
      <c r="B418" s="156" t="s">
        <v>240</v>
      </c>
      <c r="C418" s="156" t="s">
        <v>240</v>
      </c>
      <c r="D418" s="156" t="s">
        <v>240</v>
      </c>
      <c r="E418" s="156" t="s">
        <v>240</v>
      </c>
      <c r="F418" s="156">
        <v>0</v>
      </c>
    </row>
    <row r="419" spans="1:6">
      <c r="A419" s="62" t="s">
        <v>7</v>
      </c>
      <c r="B419" s="156">
        <v>0</v>
      </c>
      <c r="C419" s="156">
        <v>0</v>
      </c>
      <c r="D419" s="156">
        <v>0</v>
      </c>
      <c r="E419" s="156">
        <v>0</v>
      </c>
      <c r="F419" s="156">
        <v>0</v>
      </c>
    </row>
    <row r="420" spans="1:6">
      <c r="B420" s="157"/>
      <c r="C420" s="157"/>
      <c r="D420" s="157"/>
      <c r="E420" s="157"/>
      <c r="F420" s="157"/>
    </row>
    <row r="421" spans="1:6">
      <c r="A421" s="62" t="s">
        <v>155</v>
      </c>
      <c r="B421" s="157"/>
      <c r="C421" s="157"/>
      <c r="D421" s="157"/>
      <c r="E421" s="157"/>
      <c r="F421" s="157"/>
    </row>
    <row r="422" spans="1:6">
      <c r="B422" s="157" t="s">
        <v>148</v>
      </c>
      <c r="C422" s="157"/>
      <c r="D422" s="157"/>
      <c r="E422" s="157"/>
      <c r="F422" s="157"/>
    </row>
    <row r="423" spans="1:6">
      <c r="A423" s="62" t="s">
        <v>2</v>
      </c>
      <c r="B423" s="157" t="s">
        <v>3</v>
      </c>
      <c r="C423" s="157" t="s">
        <v>4</v>
      </c>
      <c r="D423" s="157" t="s">
        <v>5</v>
      </c>
      <c r="E423" s="157" t="s">
        <v>6</v>
      </c>
      <c r="F423" s="157" t="s">
        <v>7</v>
      </c>
    </row>
    <row r="424" spans="1:6">
      <c r="A424" s="62" t="s">
        <v>3</v>
      </c>
      <c r="B424" s="156" t="s">
        <v>240</v>
      </c>
      <c r="C424" s="156" t="s">
        <v>240</v>
      </c>
      <c r="D424" s="156" t="s">
        <v>240</v>
      </c>
      <c r="E424" s="156" t="s">
        <v>240</v>
      </c>
      <c r="F424" s="156">
        <v>0</v>
      </c>
    </row>
    <row r="425" spans="1:6">
      <c r="A425" s="62" t="s">
        <v>4</v>
      </c>
      <c r="B425" s="156" t="s">
        <v>240</v>
      </c>
      <c r="C425" s="156" t="s">
        <v>240</v>
      </c>
      <c r="D425" s="156" t="s">
        <v>240</v>
      </c>
      <c r="E425" s="156" t="s">
        <v>240</v>
      </c>
      <c r="F425" s="156">
        <v>0</v>
      </c>
    </row>
    <row r="426" spans="1:6">
      <c r="A426" s="62" t="s">
        <v>5</v>
      </c>
      <c r="B426" s="156" t="s">
        <v>240</v>
      </c>
      <c r="C426" s="156" t="s">
        <v>240</v>
      </c>
      <c r="D426" s="156" t="s">
        <v>240</v>
      </c>
      <c r="E426" s="156" t="s">
        <v>240</v>
      </c>
      <c r="F426" s="156">
        <v>0</v>
      </c>
    </row>
    <row r="427" spans="1:6">
      <c r="A427" s="62" t="s">
        <v>6</v>
      </c>
      <c r="B427" s="156" t="s">
        <v>240</v>
      </c>
      <c r="C427" s="156" t="s">
        <v>240</v>
      </c>
      <c r="D427" s="156" t="s">
        <v>240</v>
      </c>
      <c r="E427" s="156" t="s">
        <v>240</v>
      </c>
      <c r="F427" s="156">
        <v>0</v>
      </c>
    </row>
    <row r="428" spans="1:6">
      <c r="A428" s="62" t="s">
        <v>7</v>
      </c>
      <c r="B428" s="156">
        <v>0</v>
      </c>
      <c r="C428" s="156">
        <v>0</v>
      </c>
      <c r="D428" s="156">
        <v>0</v>
      </c>
      <c r="E428" s="156">
        <v>0</v>
      </c>
      <c r="F428" s="156">
        <v>0</v>
      </c>
    </row>
    <row r="429" spans="1:6">
      <c r="B429" s="157"/>
      <c r="C429" s="157"/>
      <c r="D429" s="157"/>
      <c r="E429" s="157"/>
      <c r="F429" s="157"/>
    </row>
    <row r="430" spans="1:6">
      <c r="B430" s="157" t="s">
        <v>149</v>
      </c>
      <c r="C430" s="157"/>
      <c r="D430" s="157"/>
      <c r="E430" s="157"/>
      <c r="F430" s="157"/>
    </row>
    <row r="431" spans="1:6">
      <c r="A431" s="62" t="s">
        <v>2</v>
      </c>
      <c r="B431" s="157" t="s">
        <v>3</v>
      </c>
      <c r="C431" s="157" t="s">
        <v>4</v>
      </c>
      <c r="D431" s="157" t="s">
        <v>5</v>
      </c>
      <c r="E431" s="157" t="s">
        <v>6</v>
      </c>
      <c r="F431" s="157" t="s">
        <v>7</v>
      </c>
    </row>
    <row r="432" spans="1:6">
      <c r="A432" s="62" t="s">
        <v>3</v>
      </c>
      <c r="B432" s="156" t="s">
        <v>240</v>
      </c>
      <c r="C432" s="156" t="s">
        <v>240</v>
      </c>
      <c r="D432" s="156" t="s">
        <v>240</v>
      </c>
      <c r="E432" s="156" t="s">
        <v>240</v>
      </c>
      <c r="F432" s="156">
        <v>0</v>
      </c>
    </row>
    <row r="433" spans="1:6">
      <c r="A433" s="62" t="s">
        <v>4</v>
      </c>
      <c r="B433" s="156" t="s">
        <v>240</v>
      </c>
      <c r="C433" s="156" t="s">
        <v>240</v>
      </c>
      <c r="D433" s="156" t="s">
        <v>240</v>
      </c>
      <c r="E433" s="156" t="s">
        <v>240</v>
      </c>
      <c r="F433" s="156">
        <v>0</v>
      </c>
    </row>
    <row r="434" spans="1:6">
      <c r="A434" s="62" t="s">
        <v>5</v>
      </c>
      <c r="B434" s="156" t="s">
        <v>240</v>
      </c>
      <c r="C434" s="156" t="s">
        <v>240</v>
      </c>
      <c r="D434" s="156" t="s">
        <v>240</v>
      </c>
      <c r="E434" s="156" t="s">
        <v>240</v>
      </c>
      <c r="F434" s="156">
        <v>0</v>
      </c>
    </row>
    <row r="435" spans="1:6">
      <c r="A435" s="62" t="s">
        <v>6</v>
      </c>
      <c r="B435" s="156" t="s">
        <v>240</v>
      </c>
      <c r="C435" s="156" t="s">
        <v>240</v>
      </c>
      <c r="D435" s="156" t="s">
        <v>240</v>
      </c>
      <c r="E435" s="156" t="s">
        <v>240</v>
      </c>
      <c r="F435" s="156">
        <v>0</v>
      </c>
    </row>
    <row r="436" spans="1:6">
      <c r="A436" s="62" t="s">
        <v>7</v>
      </c>
      <c r="B436" s="156">
        <v>0</v>
      </c>
      <c r="C436" s="156">
        <v>0</v>
      </c>
      <c r="D436" s="156">
        <v>0</v>
      </c>
      <c r="E436" s="156">
        <v>0</v>
      </c>
      <c r="F436" s="156">
        <v>0</v>
      </c>
    </row>
    <row r="437" spans="1:6">
      <c r="B437" s="158"/>
      <c r="C437" s="158"/>
      <c r="D437" s="158"/>
      <c r="E437" s="158"/>
      <c r="F437" s="158"/>
    </row>
    <row r="438" spans="1:6">
      <c r="B438" s="157" t="s">
        <v>150</v>
      </c>
      <c r="C438" s="157"/>
      <c r="D438" s="157"/>
      <c r="E438" s="157"/>
      <c r="F438" s="157"/>
    </row>
    <row r="439" spans="1:6">
      <c r="A439" s="62" t="s">
        <v>2</v>
      </c>
      <c r="B439" s="157" t="s">
        <v>3</v>
      </c>
      <c r="C439" s="157" t="s">
        <v>4</v>
      </c>
      <c r="D439" s="157" t="s">
        <v>5</v>
      </c>
      <c r="E439" s="157" t="s">
        <v>6</v>
      </c>
      <c r="F439" s="157" t="s">
        <v>7</v>
      </c>
    </row>
    <row r="440" spans="1:6">
      <c r="A440" s="62" t="s">
        <v>3</v>
      </c>
      <c r="B440" s="156" t="s">
        <v>240</v>
      </c>
      <c r="C440" s="156" t="s">
        <v>240</v>
      </c>
      <c r="D440" s="156" t="s">
        <v>240</v>
      </c>
      <c r="E440" s="156" t="s">
        <v>240</v>
      </c>
      <c r="F440" s="156">
        <v>0</v>
      </c>
    </row>
    <row r="441" spans="1:6">
      <c r="A441" s="62" t="s">
        <v>4</v>
      </c>
      <c r="B441" s="156" t="s">
        <v>240</v>
      </c>
      <c r="C441" s="156" t="s">
        <v>240</v>
      </c>
      <c r="D441" s="156" t="s">
        <v>240</v>
      </c>
      <c r="E441" s="156" t="s">
        <v>240</v>
      </c>
      <c r="F441" s="156">
        <v>0</v>
      </c>
    </row>
    <row r="442" spans="1:6">
      <c r="A442" s="62" t="s">
        <v>5</v>
      </c>
      <c r="B442" s="156" t="s">
        <v>240</v>
      </c>
      <c r="C442" s="156" t="s">
        <v>240</v>
      </c>
      <c r="D442" s="156" t="s">
        <v>240</v>
      </c>
      <c r="E442" s="156" t="s">
        <v>240</v>
      </c>
      <c r="F442" s="156">
        <v>0</v>
      </c>
    </row>
    <row r="443" spans="1:6">
      <c r="A443" s="62" t="s">
        <v>6</v>
      </c>
      <c r="B443" s="156" t="s">
        <v>240</v>
      </c>
      <c r="C443" s="156" t="s">
        <v>240</v>
      </c>
      <c r="D443" s="156" t="s">
        <v>240</v>
      </c>
      <c r="E443" s="156" t="s">
        <v>240</v>
      </c>
      <c r="F443" s="156">
        <v>0</v>
      </c>
    </row>
    <row r="444" spans="1:6">
      <c r="A444" s="62" t="s">
        <v>7</v>
      </c>
      <c r="B444" s="156">
        <v>0</v>
      </c>
      <c r="C444" s="156">
        <v>0</v>
      </c>
      <c r="D444" s="156">
        <v>0</v>
      </c>
      <c r="E444" s="156">
        <v>0</v>
      </c>
      <c r="F444" s="156">
        <v>0</v>
      </c>
    </row>
    <row r="445" spans="1:6">
      <c r="B445" s="158"/>
      <c r="C445" s="158"/>
      <c r="D445" s="158"/>
      <c r="E445" s="158"/>
      <c r="F445" s="158"/>
    </row>
    <row r="446" spans="1:6">
      <c r="B446" s="157" t="s">
        <v>151</v>
      </c>
      <c r="C446" s="157"/>
      <c r="D446" s="157"/>
      <c r="E446" s="157"/>
      <c r="F446" s="159"/>
    </row>
    <row r="447" spans="1:6">
      <c r="A447" s="62" t="s">
        <v>2</v>
      </c>
      <c r="B447" s="157" t="s">
        <v>3</v>
      </c>
      <c r="C447" s="157" t="s">
        <v>4</v>
      </c>
      <c r="D447" s="157" t="s">
        <v>5</v>
      </c>
      <c r="E447" s="157" t="s">
        <v>6</v>
      </c>
      <c r="F447" s="157" t="s">
        <v>7</v>
      </c>
    </row>
    <row r="448" spans="1:6">
      <c r="A448" s="62" t="s">
        <v>3</v>
      </c>
      <c r="B448" s="156" t="s">
        <v>240</v>
      </c>
      <c r="C448" s="156" t="s">
        <v>240</v>
      </c>
      <c r="D448" s="156" t="s">
        <v>240</v>
      </c>
      <c r="E448" s="156" t="s">
        <v>240</v>
      </c>
      <c r="F448" s="156">
        <v>0</v>
      </c>
    </row>
    <row r="449" spans="1:6">
      <c r="A449" s="62" t="s">
        <v>4</v>
      </c>
      <c r="B449" s="156" t="s">
        <v>240</v>
      </c>
      <c r="C449" s="156" t="s">
        <v>240</v>
      </c>
      <c r="D449" s="156" t="s">
        <v>240</v>
      </c>
      <c r="E449" s="156" t="s">
        <v>240</v>
      </c>
      <c r="F449" s="156">
        <v>0</v>
      </c>
    </row>
    <row r="450" spans="1:6">
      <c r="A450" s="62" t="s">
        <v>5</v>
      </c>
      <c r="B450" s="156" t="s">
        <v>240</v>
      </c>
      <c r="C450" s="156" t="s">
        <v>240</v>
      </c>
      <c r="D450" s="156" t="s">
        <v>240</v>
      </c>
      <c r="E450" s="156" t="s">
        <v>240</v>
      </c>
      <c r="F450" s="156">
        <v>0</v>
      </c>
    </row>
    <row r="451" spans="1:6">
      <c r="A451" s="62" t="s">
        <v>6</v>
      </c>
      <c r="B451" s="156" t="s">
        <v>240</v>
      </c>
      <c r="C451" s="156" t="s">
        <v>240</v>
      </c>
      <c r="D451" s="156" t="s">
        <v>240</v>
      </c>
      <c r="E451" s="156" t="s">
        <v>240</v>
      </c>
      <c r="F451" s="156">
        <v>0</v>
      </c>
    </row>
    <row r="452" spans="1:6">
      <c r="A452" s="62" t="s">
        <v>7</v>
      </c>
      <c r="B452" s="156">
        <v>0</v>
      </c>
      <c r="C452" s="156">
        <v>0</v>
      </c>
      <c r="D452" s="156">
        <v>0</v>
      </c>
      <c r="E452" s="156">
        <v>0</v>
      </c>
      <c r="F452" s="156">
        <v>0</v>
      </c>
    </row>
  </sheetData>
  <phoneticPr fontId="2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42"/>
    <pageSetUpPr fitToPage="1"/>
  </sheetPr>
  <dimension ref="B2:AD18"/>
  <sheetViews>
    <sheetView showGridLines="0" showRowColHeaders="0" zoomScaleNormal="100" workbookViewId="0">
      <selection activeCell="C4" sqref="C4:H4"/>
    </sheetView>
  </sheetViews>
  <sheetFormatPr defaultRowHeight="12.75"/>
  <cols>
    <col min="1" max="1" width="3.7109375" style="21" customWidth="1"/>
    <col min="2" max="2" width="31.7109375" style="21" customWidth="1"/>
    <col min="3" max="3" width="1.5703125" style="21" customWidth="1"/>
    <col min="4" max="7" width="6.42578125" style="21" customWidth="1"/>
    <col min="8" max="27" width="6.7109375" style="21" customWidth="1"/>
    <col min="28" max="16384" width="9.140625" style="21"/>
  </cols>
  <sheetData>
    <row r="2" spans="2:30" ht="14.25" customHeight="1">
      <c r="B2" s="104" t="str">
        <f>"Table 1: Number of learning and skills providers inspected " &amp; IF('Table 1'!C4=Dates1!$B$3, "between " &amp; Dates1!$B$3, IF('Table 1'!C4 = Dates1!B4, "in " &amp; Dates1!B4, IF('Table 1'!C4=Dates1!B5, "in " &amp; Dates1!B5, IF('Table 1'!C4=Dates1!B6, "in " &amp; Dates1!B6, IF('Table 1'!C4=Dates1!B7, "in " &amp; Dates1!B7))))) &amp; ", by provider and inspection type (final)"</f>
        <v>Table 1: Number of learning and skills providers inspected between 1 October 2011 and 31 December 2011, by provider and inspection type (final)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30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2:30" ht="12.75" customHeight="1">
      <c r="B4" s="32" t="s">
        <v>68</v>
      </c>
      <c r="C4" s="185" t="s">
        <v>179</v>
      </c>
      <c r="D4" s="185"/>
      <c r="E4" s="185"/>
      <c r="F4" s="185"/>
      <c r="G4" s="185"/>
      <c r="H4" s="185"/>
    </row>
    <row r="5" spans="2:30" ht="14.25">
      <c r="B5" s="33"/>
    </row>
    <row r="6" spans="2:30" ht="33" customHeight="1">
      <c r="B6" s="55" t="s">
        <v>65</v>
      </c>
      <c r="C6" s="55"/>
      <c r="D6" s="180" t="s">
        <v>13</v>
      </c>
      <c r="E6" s="180"/>
      <c r="F6" s="180"/>
      <c r="G6" s="180" t="s">
        <v>15</v>
      </c>
      <c r="H6" s="180"/>
      <c r="I6" s="180"/>
      <c r="J6" s="180" t="s">
        <v>169</v>
      </c>
      <c r="K6" s="180"/>
      <c r="L6" s="180"/>
      <c r="M6" s="180" t="s">
        <v>171</v>
      </c>
      <c r="N6" s="180"/>
      <c r="O6" s="180"/>
      <c r="P6" s="180" t="s">
        <v>172</v>
      </c>
      <c r="Q6" s="180"/>
      <c r="R6" s="180"/>
      <c r="S6" s="180" t="s">
        <v>88</v>
      </c>
      <c r="T6" s="180"/>
      <c r="U6" s="180"/>
      <c r="V6" s="180" t="s">
        <v>92</v>
      </c>
      <c r="W6" s="180"/>
      <c r="X6" s="180"/>
      <c r="Y6" s="180" t="s">
        <v>86</v>
      </c>
      <c r="Z6" s="180"/>
      <c r="AA6" s="180"/>
      <c r="AB6" s="180" t="s">
        <v>84</v>
      </c>
      <c r="AC6" s="180"/>
      <c r="AD6" s="180"/>
    </row>
    <row r="7" spans="2:30" ht="23.25" customHeight="1">
      <c r="B7" s="56" t="s">
        <v>8</v>
      </c>
      <c r="C7" s="56"/>
      <c r="D7" s="182">
        <f>IF($C$4=Dates1!$B$3, DataPack!$B$3, IF($C$4=Dates1!$B$4, DataPack!$K$3, IF($C$4=Dates1!$B$5, DataPack!$T$3, IF($C$4=Dates1!$B$6, DataPack!$AC$3))))</f>
        <v>87</v>
      </c>
      <c r="E7" s="182"/>
      <c r="F7" s="182"/>
      <c r="G7" s="182">
        <f>IF($C$4=Dates1!$B$3, DataPack!$C$3, IF($C$4=Dates1!$B$4, DataPack!$L$3, IF($C$4=Dates1!$B$5, DataPack!$U$3, IF($C$4=Dates1!$B$6, DataPack!$AD$3))))</f>
        <v>23</v>
      </c>
      <c r="H7" s="182"/>
      <c r="I7" s="182"/>
      <c r="J7" s="182">
        <f>IF($C$4=Dates1!$B$3, DataPack!$E$3, IF($C$4=Dates1!$B$4, DataPack!$N$3, IF($C$4=Dates1!$B$5, DataPack!$W$3, IF($C$4=Dates1!$B$6, DataPack!$AF$3))))</f>
        <v>3</v>
      </c>
      <c r="K7" s="182"/>
      <c r="L7" s="182"/>
      <c r="M7" s="182">
        <f>IF($C$4=Dates1!$B$3, DataPack!$D$3, IF($C$4=Dates1!$B$4, DataPack!$M$3, IF($C$4=Dates1!$B$5, DataPack!$V$3, IF($C$4=Dates1!$B$6, DataPack!$AE$3))))</f>
        <v>3</v>
      </c>
      <c r="N7" s="182"/>
      <c r="O7" s="182"/>
      <c r="P7" s="182">
        <f>IF($C$4=Dates1!$B$3, DataPack!$F$3, IF($C$4=Dates1!$B$4, DataPack!$O$3, IF($C$4=Dates1!$B$5, DataPack!$X$3, IF($C$4=Dates1!$B$6, DataPack!$AG$3))))</f>
        <v>32</v>
      </c>
      <c r="Q7" s="182"/>
      <c r="R7" s="182"/>
      <c r="S7" s="181">
        <f>IF($C$4=Dates1!$B$3, DataPack!$G$3, IF($C$4=Dates1!$B$4, DataPack!$P$3, IF($C$4=Dates1!$B$5, DataPack!$Y$3, IF($C$4=Dates1!$B$6, DataPack!$AH$3))))</f>
        <v>17</v>
      </c>
      <c r="T7" s="181"/>
      <c r="U7" s="181"/>
      <c r="V7" s="181">
        <f>IF($C$4=Dates1!$B$3, DataPack!$H$3, IF($C$4=Dates1!$B$4, DataPack!$Q$3, IF($C$4=Dates1!$B$5, DataPack!$Z$3, IF($C$4=Dates1!$B$6, DataPack!$AI$3))))</f>
        <v>2</v>
      </c>
      <c r="W7" s="181"/>
      <c r="X7" s="181"/>
      <c r="Y7" s="181">
        <f>IF($C$4=Dates1!$B$3, DataPack!$I$3, IF($C$4=Dates1!$B$4, DataPack!$R$3, IF($C$4=Dates1!$B$5, DataPack!$AA$3, IF($C$4=Dates1!$B$6, DataPack!$AJ$3))))</f>
        <v>5</v>
      </c>
      <c r="Z7" s="181"/>
      <c r="AA7" s="181"/>
      <c r="AB7" s="181">
        <f>IF($C$4=Dates1!$B$3, DataPack!$J$3, IF($C$4=Dates1!$B$4, DataPack!$S$3, IF($C$4=Dates1!$B$5, DataPack!$AB$3, IF($C$4=Dates1!$B$6, DataPack!$AK$3))))</f>
        <v>2</v>
      </c>
      <c r="AC7" s="181"/>
      <c r="AD7" s="181"/>
    </row>
    <row r="8" spans="2:30" ht="23.25" customHeight="1">
      <c r="B8" s="57" t="s">
        <v>9</v>
      </c>
      <c r="C8" s="57"/>
      <c r="D8" s="182">
        <f>IF($C$4=Dates1!$B$3, DataPack!$B$4, IF($C$4=Dates1!$B$4, DataPack!$K$4, IF($C$4=Dates1!$B$5, DataPack!$T$4, IF($C$4=Dates1!$B$6, DataPack!$AC$4))))</f>
        <v>3</v>
      </c>
      <c r="E8" s="182"/>
      <c r="F8" s="182"/>
      <c r="G8" s="182">
        <f>IF($C$4=Dates1!$B$3, DataPack!$C$4, IF($C$4=Dates1!$B$4, DataPack!$L$4, IF($C$4=Dates1!$B$5, DataPack!$U$4, IF($C$4=Dates1!$B$6, DataPack!$AD$4))))</f>
        <v>0</v>
      </c>
      <c r="H8" s="182"/>
      <c r="I8" s="182"/>
      <c r="J8" s="182">
        <f>IF($C$4=Dates1!$B$3, DataPack!$E$4, IF($C$4=Dates1!$B$4, DataPack!$N$4, IF($C$4=Dates1!$B$5, DataPack!$W$4, IF($C$4=Dates1!$B$6, DataPack!$AF$4))))</f>
        <v>0</v>
      </c>
      <c r="K8" s="182"/>
      <c r="L8" s="182"/>
      <c r="M8" s="182">
        <f>IF($C$4=Dates1!$B$3, DataPack!$D$4, IF($C$4=Dates1!$B$4, DataPack!$M$4, IF($C$4=Dates1!$B$5, DataPack!$V$4, IF($C$4=Dates1!$B$6, DataPack!$AE$4))))</f>
        <v>0</v>
      </c>
      <c r="N8" s="182"/>
      <c r="O8" s="182"/>
      <c r="P8" s="182">
        <f>IF($C$4=Dates1!$B$3, DataPack!$F$4, IF($C$4=Dates1!$B$4, DataPack!$O$4, IF($C$4=Dates1!$B$5, DataPack!$X$4, IF($C$4=Dates1!$B$6, DataPack!$AG$4))))</f>
        <v>3</v>
      </c>
      <c r="Q8" s="182"/>
      <c r="R8" s="182"/>
      <c r="S8" s="182">
        <f>IF($C$4=Dates1!$B$3, DataPack!$G$4, IF($C$4=Dates1!$B$4, DataPack!$P$4, IF($C$4=Dates1!$B$5, DataPack!$Y$4, IF($C$4=Dates1!$B$6, DataPack!$AH$4))))</f>
        <v>0</v>
      </c>
      <c r="T8" s="182"/>
      <c r="U8" s="182"/>
      <c r="V8" s="182">
        <f>IF($C$4=Dates1!$B$3, DataPack!$H$4, IF($C$4=Dates1!$B$4, DataPack!$Q$4, IF($C$4=Dates1!$B$5, DataPack!$Z$4, IF($C$4=Dates1!$B$6, DataPack!$AI$4))))</f>
        <v>0</v>
      </c>
      <c r="W8" s="182"/>
      <c r="X8" s="182"/>
      <c r="Y8" s="182">
        <f>IF($C$4=Dates1!$B$3, DataPack!$I$4, IF($C$4=Dates1!$B$4, DataPack!$R$4, IF($C$4=Dates1!$B$5, DataPack!$AA$4, IF($C$4=Dates1!$B$6, DataPack!$AJ$4))))</f>
        <v>0</v>
      </c>
      <c r="Z8" s="182"/>
      <c r="AA8" s="182"/>
      <c r="AB8" s="182">
        <f>IF($C$4=Dates1!$B$3, DataPack!$J$4, IF($C$4=Dates1!$B$4, DataPack!$S$4, IF($C$4=Dates1!$B$5, DataPack!$AB$4, IF($C$4=Dates1!$B$6, DataPack!$AK$4))))</f>
        <v>0</v>
      </c>
      <c r="AC8" s="182"/>
      <c r="AD8" s="182"/>
    </row>
    <row r="9" spans="2:30" ht="23.25" customHeight="1">
      <c r="B9" s="56" t="s">
        <v>10</v>
      </c>
      <c r="C9" s="56"/>
      <c r="D9" s="182">
        <f>IF($C$4=Dates1!$B$3, DataPack!$B$5, IF($C$4=Dates1!$B$4, DataPack!$K$5, IF($C$4=Dates1!$B$5, DataPack!$T$5, IF($C$4=Dates1!$B$6, DataPack!$AC$5))))</f>
        <v>46</v>
      </c>
      <c r="E9" s="182"/>
      <c r="F9" s="182"/>
      <c r="G9" s="182">
        <f>IF($C$4=Dates1!$B$3, DataPack!$C$5, IF($C$4=Dates1!$B$4, DataPack!$L$5, IF($C$4=Dates1!$B$5, DataPack!$U$5, IF($C$4=Dates1!$B$6, DataPack!$AD$5))))</f>
        <v>14</v>
      </c>
      <c r="H9" s="182"/>
      <c r="I9" s="182"/>
      <c r="J9" s="182">
        <f>IF($C$4=Dates1!$B$3, DataPack!$E$5, IF($C$4=Dates1!$B$4, DataPack!$N$5, IF($C$4=Dates1!$B$5, DataPack!$W$5, IF($C$4=Dates1!$B$6, DataPack!$AF$5))))</f>
        <v>0</v>
      </c>
      <c r="K9" s="182"/>
      <c r="L9" s="182"/>
      <c r="M9" s="182">
        <f>IF($C$4=Dates1!$B$3, DataPack!$D$5, IF($C$4=Dates1!$B$4, DataPack!$M$5, IF($C$4=Dates1!$B$5, DataPack!$V$5, IF($C$4=Dates1!$B$6, DataPack!$AE$5))))</f>
        <v>0</v>
      </c>
      <c r="N9" s="182"/>
      <c r="O9" s="182"/>
      <c r="P9" s="182">
        <f>IF($C$4=Dates1!$B$3, DataPack!$F$5, IF($C$4=Dates1!$B$4, DataPack!$O$5, IF($C$4=Dates1!$B$5, DataPack!$X$5, IF($C$4=Dates1!$B$6, DataPack!$AG$5))))</f>
        <v>20</v>
      </c>
      <c r="Q9" s="182"/>
      <c r="R9" s="182"/>
      <c r="S9" s="182">
        <f>IF($C$4=Dates1!$B$3, DataPack!$G$5, IF($C$4=Dates1!$B$4, DataPack!$P$5, IF($C$4=Dates1!$B$5, DataPack!$Y$5, IF($C$4=Dates1!$B$6, DataPack!$AH$5))))</f>
        <v>9</v>
      </c>
      <c r="T9" s="182"/>
      <c r="U9" s="182"/>
      <c r="V9" s="182">
        <f>IF($C$4=Dates1!$B$3, DataPack!$H$5, IF($C$4=Dates1!$B$4, DataPack!$Q$5, IF($C$4=Dates1!$B$5, DataPack!$Z$5, IF($C$4=Dates1!$B$6, DataPack!$AI$5))))</f>
        <v>3</v>
      </c>
      <c r="W9" s="182"/>
      <c r="X9" s="182"/>
      <c r="Y9" s="182">
        <f>IF($C$4=Dates1!$B$3, DataPack!$I$5, IF($C$4=Dates1!$B$4, DataPack!$R$5, IF($C$4=Dates1!$B$5, DataPack!$AA$5, IF($C$4=Dates1!$B$6, DataPack!$AJ$5))))</f>
        <v>0</v>
      </c>
      <c r="Z9" s="182"/>
      <c r="AA9" s="182"/>
      <c r="AB9" s="182">
        <f>IF($C$4=Dates1!$B$3, DataPack!$J$5, IF($C$4=Dates1!$B$4, DataPack!$S$5, IF($C$4=Dates1!$B$5, DataPack!$AB$5, IF($C$4=Dates1!$B$6, DataPack!$AK$5))))</f>
        <v>0</v>
      </c>
      <c r="AC9" s="182"/>
      <c r="AD9" s="182"/>
    </row>
    <row r="10" spans="2:30" ht="23.25" customHeight="1">
      <c r="B10" s="56" t="s">
        <v>11</v>
      </c>
      <c r="C10" s="56"/>
      <c r="D10" s="182">
        <f>IF($C$4=Dates1!$B$3, DataPack!$B$6, IF($C$4=Dates1!$B$4, DataPack!$K$6, IF($C$4=Dates1!$B$5, DataPack!$T$6, IF($C$4=Dates1!$B$6, DataPack!$AC$6))))</f>
        <v>9</v>
      </c>
      <c r="E10" s="182"/>
      <c r="F10" s="182"/>
      <c r="G10" s="182">
        <f>IF($C$4=Dates1!$B$3, DataPack!$C$6, IF($C$4=Dates1!$B$4, DataPack!$L$6, IF($C$4=Dates1!$B$5, DataPack!$U$6, IF($C$4=Dates1!$B$6, DataPack!$AD$6))))</f>
        <v>6</v>
      </c>
      <c r="H10" s="182"/>
      <c r="I10" s="182"/>
      <c r="J10" s="182">
        <f>IF($C$4=Dates1!$B$3, DataPack!$E$6, IF($C$4=Dates1!$B$4, DataPack!$N$6, IF($C$4=Dates1!$B$5, DataPack!$W$6, IF($C$4=Dates1!$B$6, DataPack!$AF$6))))</f>
        <v>0</v>
      </c>
      <c r="K10" s="182"/>
      <c r="L10" s="182"/>
      <c r="M10" s="182">
        <f>IF($C$4=Dates1!$B$3, DataPack!$D$6, IF($C$4=Dates1!$B$4, DataPack!$M$6, IF($C$4=Dates1!$B$5, DataPack!$V$6, IF($C$4=Dates1!$B$6, DataPack!$AE$6))))</f>
        <v>0</v>
      </c>
      <c r="N10" s="182"/>
      <c r="O10" s="182"/>
      <c r="P10" s="182">
        <f>IF($C$4=Dates1!$B$3, DataPack!$F$6, IF($C$4=Dates1!$B$4, DataPack!$O$6, IF($C$4=Dates1!$B$5, DataPack!$X$6, IF($C$4=Dates1!$B$6, DataPack!$AG$6))))</f>
        <v>1</v>
      </c>
      <c r="Q10" s="182"/>
      <c r="R10" s="182"/>
      <c r="S10" s="182">
        <f>IF($C$4=Dates1!$B$3, DataPack!$G$6, IF($C$4=Dates1!$B$4, DataPack!$P$6, IF($C$4=Dates1!$B$5, DataPack!$Y$6, IF($C$4=Dates1!$B$6, DataPack!$AH$6))))</f>
        <v>2</v>
      </c>
      <c r="T10" s="182"/>
      <c r="U10" s="182"/>
      <c r="V10" s="182">
        <f>IF($C$4=Dates1!$B$3, DataPack!$H$6, IF($C$4=Dates1!$B$4, DataPack!$Q$3, IF($C$4=Dates1!$B$5, DataPack!$Z$6, IF($C$4=Dates1!$B$6, DataPack!$AI$6))))</f>
        <v>0</v>
      </c>
      <c r="W10" s="182"/>
      <c r="X10" s="182"/>
      <c r="Y10" s="182">
        <f>IF($C$4=Dates1!$B$3, DataPack!$I$6, IF($C$4=Dates1!$B$4, DataPack!$R$6, IF($C$4=Dates1!$B$5, DataPack!$AA$6, IF($C$4=Dates1!$B$6, DataPack!$AJ$6))))</f>
        <v>0</v>
      </c>
      <c r="Z10" s="182"/>
      <c r="AA10" s="182"/>
      <c r="AB10" s="182">
        <f>IF($C$4=Dates1!$B$3, DataPack!$J$6, IF($C$4=Dates1!$B$4, DataPack!$S$6, IF($C$4=Dates1!$B$5, DataPack!$AB$6, IF($C$4=Dates1!$B$6, DataPack!$AK$6))))</f>
        <v>0</v>
      </c>
      <c r="AC10" s="182"/>
      <c r="AD10" s="182"/>
    </row>
    <row r="11" spans="2:30" ht="23.25" customHeight="1">
      <c r="B11" s="58" t="s">
        <v>12</v>
      </c>
      <c r="C11" s="58"/>
      <c r="D11" s="182">
        <f>IF($C$4=Dates1!$B$3, DataPack!$B$7, IF($C$4=Dates1!$B$4, DataPack!$K$7, IF($C$4=Dates1!$B$5, DataPack!$T$7, IF($C$4=Dates1!$B$6, DataPack!$AC$7))))</f>
        <v>3</v>
      </c>
      <c r="E11" s="182"/>
      <c r="F11" s="182"/>
      <c r="G11" s="182">
        <f>IF($C$4=Dates1!$B$3, DataPack!$C$7, IF($C$4=Dates1!$B$4, DataPack!$L$7, IF($C$4=Dates1!$B$5, DataPack!$U$7, IF($C$4=Dates1!$B$6, DataPack!$AD$7))))</f>
        <v>3</v>
      </c>
      <c r="H11" s="182"/>
      <c r="I11" s="182"/>
      <c r="J11" s="182">
        <f>IF($C$4=Dates1!$B$3, DataPack!$E$7, IF($C$4=Dates1!$B$4, DataPack!$N$7, IF($C$4=Dates1!$B$5, DataPack!$W$7, IF($C$4=Dates1!$B$6, DataPack!$AF$7))))</f>
        <v>0</v>
      </c>
      <c r="K11" s="182"/>
      <c r="L11" s="182"/>
      <c r="M11" s="182">
        <f>IF($C$4=Dates1!$B$3, DataPack!$D$7, IF($C$4=Dates1!$B$4, DataPack!$M$7, IF($C$4=Dates1!$B$5, DataPack!$V$7, IF($C$4=Dates1!$B$6, DataPack!$AE$7))))</f>
        <v>0</v>
      </c>
      <c r="N11" s="182"/>
      <c r="O11" s="182"/>
      <c r="P11" s="182">
        <f>IF($C$4=Dates1!$B$3, DataPack!$F$7, IF($C$4=Dates1!$B$4, DataPack!$O$7, IF($C$4=Dates1!$B$5, DataPack!$X$7, IF($C$4=Dates1!$B$6, DataPack!$AG$7))))</f>
        <v>0</v>
      </c>
      <c r="Q11" s="182"/>
      <c r="R11" s="182"/>
      <c r="S11" s="182">
        <f>IF($C$4=Dates1!$B$3, DataPack!$G$7, IF($C$4=Dates1!$B$4, DataPack!$P$7, IF($C$4=Dates1!$B$5, DataPack!$Y$7, IF($C$4=Dates1!$B$6, DataPack!$AH$7))))</f>
        <v>0</v>
      </c>
      <c r="T11" s="182"/>
      <c r="U11" s="182"/>
      <c r="V11" s="182">
        <f>IF($C$4=Dates1!$B$3, DataPack!$H$7, IF($C$4=Dates1!$B$4, DataPack!$Q$7, IF($C$4=Dates1!$B$5, DataPack!$Z$7, IF($C$4=Dates1!$B$6, DataPack!$AI$7))))</f>
        <v>0</v>
      </c>
      <c r="W11" s="182"/>
      <c r="X11" s="182"/>
      <c r="Y11" s="182">
        <f>IF($C$4=Dates1!$B$3, DataPack!$I$7, IF($C$4=Dates1!$B$4, DataPack!$R$7, IF($C$4=Dates1!$B$5, DataPack!$AA$7, IF($C$4=Dates1!$B$6, DataPack!$AJ$7))))</f>
        <v>0</v>
      </c>
      <c r="Z11" s="182"/>
      <c r="AA11" s="182"/>
      <c r="AB11" s="182">
        <f>IF($C$4=Dates1!$B$3, DataPack!$J$7, IF($C$4=Dates1!$B$4, DataPack!$S$7, IF($C$4=Dates1!$B$5, DataPack!$AB$7, IF($C$4=Dates1!$B$6, DataPack!$AK$7))))</f>
        <v>0</v>
      </c>
      <c r="AC11" s="182"/>
      <c r="AD11" s="182"/>
    </row>
    <row r="12" spans="2:30" ht="23.25" customHeight="1">
      <c r="B12" s="58" t="s">
        <v>147</v>
      </c>
      <c r="C12" s="58"/>
      <c r="D12" s="182">
        <f>IF($C$4=Dates1!$B$3, DataPack!$B$8, IF($C$4=Dates1!$B$4, DataPack!$K$8, IF($C$4=Dates1!$B$5, DataPack!$T$8, IF($C$4=Dates1!$B$6, DataPack!$AC$8))))</f>
        <v>0</v>
      </c>
      <c r="E12" s="182"/>
      <c r="F12" s="182"/>
      <c r="G12" s="182">
        <v>0</v>
      </c>
      <c r="H12" s="182"/>
      <c r="I12" s="182"/>
      <c r="J12" s="182">
        <v>0</v>
      </c>
      <c r="K12" s="182"/>
      <c r="L12" s="182"/>
      <c r="M12" s="182">
        <v>0</v>
      </c>
      <c r="N12" s="182"/>
      <c r="O12" s="182"/>
      <c r="P12" s="182">
        <v>0</v>
      </c>
      <c r="Q12" s="182"/>
      <c r="R12" s="182"/>
      <c r="S12" s="182">
        <v>0</v>
      </c>
      <c r="T12" s="182"/>
      <c r="U12" s="182"/>
      <c r="V12" s="182">
        <v>0</v>
      </c>
      <c r="W12" s="182"/>
      <c r="X12" s="182"/>
      <c r="Y12" s="182">
        <f>IF($C$4=Dates1!$B$3, DataPack!$I$8, IF($C$4=Dates1!$B$4, DataPack!$R$8, IF($C$4=Dates1!$B$5, DataPack!$AA$8, IF($C$4=Dates1!$B$6, DataPack!$AJ$8))))</f>
        <v>0</v>
      </c>
      <c r="Z12" s="182"/>
      <c r="AA12" s="182"/>
      <c r="AB12" s="182">
        <v>0</v>
      </c>
      <c r="AC12" s="182"/>
      <c r="AD12" s="182"/>
    </row>
    <row r="13" spans="2:30" ht="23.25" customHeight="1">
      <c r="B13" s="155" t="s">
        <v>7</v>
      </c>
      <c r="D13" s="184">
        <f>SUM(D7:F12)</f>
        <v>148</v>
      </c>
      <c r="E13" s="184"/>
      <c r="F13" s="184"/>
      <c r="G13" s="184">
        <f>SUM(G7:I12)</f>
        <v>46</v>
      </c>
      <c r="H13" s="184"/>
      <c r="I13" s="184"/>
      <c r="J13" s="183">
        <f>SUM(J7:L12)</f>
        <v>3</v>
      </c>
      <c r="K13" s="183"/>
      <c r="L13" s="183"/>
      <c r="M13" s="183">
        <f>SUM(M7:O12)</f>
        <v>3</v>
      </c>
      <c r="N13" s="183"/>
      <c r="O13" s="183"/>
      <c r="P13" s="183">
        <f>SUM(P7:R12)</f>
        <v>56</v>
      </c>
      <c r="Q13" s="183"/>
      <c r="R13" s="183"/>
      <c r="S13" s="183">
        <f>SUM(S7:U12)</f>
        <v>28</v>
      </c>
      <c r="T13" s="183"/>
      <c r="U13" s="183"/>
      <c r="V13" s="183">
        <f>SUM(V7:X12)</f>
        <v>5</v>
      </c>
      <c r="W13" s="183"/>
      <c r="X13" s="183"/>
      <c r="Y13" s="183">
        <f>SUM(Y7:AA12)</f>
        <v>5</v>
      </c>
      <c r="Z13" s="183"/>
      <c r="AA13" s="183"/>
      <c r="AB13" s="183">
        <f>SUM(AB7:AD12)</f>
        <v>2</v>
      </c>
      <c r="AC13" s="183"/>
      <c r="AD13" s="183"/>
    </row>
    <row r="14" spans="2:30">
      <c r="B14" s="43"/>
      <c r="C14" s="43"/>
      <c r="D14" s="40"/>
      <c r="E14" s="43"/>
      <c r="F14" s="43"/>
      <c r="G14" s="43"/>
      <c r="H14" s="43"/>
      <c r="I14" s="43"/>
      <c r="J14" s="29"/>
      <c r="K14" s="29"/>
      <c r="L14" s="29"/>
      <c r="M14" s="29"/>
      <c r="X14" s="164"/>
      <c r="Y14" s="164"/>
      <c r="Z14" s="164"/>
      <c r="AA14" s="164"/>
      <c r="AB14" s="186" t="s">
        <v>93</v>
      </c>
      <c r="AC14" s="186"/>
      <c r="AD14" s="186"/>
    </row>
    <row r="15" spans="2:30">
      <c r="B15" s="70" t="s">
        <v>118</v>
      </c>
    </row>
    <row r="16" spans="2:30">
      <c r="B16" s="36" t="s">
        <v>170</v>
      </c>
    </row>
    <row r="17" spans="2:2">
      <c r="B17" s="36" t="s">
        <v>174</v>
      </c>
    </row>
    <row r="18" spans="2:2">
      <c r="B18" s="36" t="s">
        <v>173</v>
      </c>
    </row>
  </sheetData>
  <sheetProtection sheet="1"/>
  <mergeCells count="74">
    <mergeCell ref="J11:L11"/>
    <mergeCell ref="D12:F12"/>
    <mergeCell ref="G12:I12"/>
    <mergeCell ref="AB14:AD14"/>
    <mergeCell ref="M13:O13"/>
    <mergeCell ref="V12:X12"/>
    <mergeCell ref="Y12:AA12"/>
    <mergeCell ref="AB12:AD12"/>
    <mergeCell ref="C4:H4"/>
    <mergeCell ref="J13:L13"/>
    <mergeCell ref="J6:L6"/>
    <mergeCell ref="J7:L7"/>
    <mergeCell ref="J8:L8"/>
    <mergeCell ref="S12:U12"/>
    <mergeCell ref="M12:O12"/>
    <mergeCell ref="J12:L12"/>
    <mergeCell ref="G6:I6"/>
    <mergeCell ref="D6:F6"/>
    <mergeCell ref="V13:X13"/>
    <mergeCell ref="Y13:AA13"/>
    <mergeCell ref="M7:O7"/>
    <mergeCell ref="M8:O8"/>
    <mergeCell ref="M9:O9"/>
    <mergeCell ref="M10:O10"/>
    <mergeCell ref="M11:O11"/>
    <mergeCell ref="AB13:AD13"/>
    <mergeCell ref="D13:F13"/>
    <mergeCell ref="G13:I13"/>
    <mergeCell ref="P13:R13"/>
    <mergeCell ref="S13:U13"/>
    <mergeCell ref="P8:R8"/>
    <mergeCell ref="P9:R9"/>
    <mergeCell ref="S9:U9"/>
    <mergeCell ref="V11:X11"/>
    <mergeCell ref="P12:R12"/>
    <mergeCell ref="D8:F8"/>
    <mergeCell ref="D7:F7"/>
    <mergeCell ref="G8:I8"/>
    <mergeCell ref="G7:I7"/>
    <mergeCell ref="P6:R6"/>
    <mergeCell ref="M6:O6"/>
    <mergeCell ref="S6:U6"/>
    <mergeCell ref="P10:R10"/>
    <mergeCell ref="G11:I11"/>
    <mergeCell ref="P11:R11"/>
    <mergeCell ref="S11:U11"/>
    <mergeCell ref="S10:U10"/>
    <mergeCell ref="S7:U7"/>
    <mergeCell ref="S8:U8"/>
    <mergeCell ref="P7:R7"/>
    <mergeCell ref="J9:L9"/>
    <mergeCell ref="AB11:AD11"/>
    <mergeCell ref="D11:F11"/>
    <mergeCell ref="D10:F10"/>
    <mergeCell ref="D9:F9"/>
    <mergeCell ref="G10:I10"/>
    <mergeCell ref="G9:I9"/>
    <mergeCell ref="V10:X10"/>
    <mergeCell ref="Y10:AA10"/>
    <mergeCell ref="AB10:AD10"/>
    <mergeCell ref="J10:L10"/>
    <mergeCell ref="AB6:AD6"/>
    <mergeCell ref="Y7:AA7"/>
    <mergeCell ref="AB7:AD7"/>
    <mergeCell ref="Y8:AA8"/>
    <mergeCell ref="AB8:AD8"/>
    <mergeCell ref="Y9:AA9"/>
    <mergeCell ref="AB9:AD9"/>
    <mergeCell ref="V6:X6"/>
    <mergeCell ref="V7:X7"/>
    <mergeCell ref="V8:X8"/>
    <mergeCell ref="V9:X9"/>
    <mergeCell ref="Y6:AA6"/>
    <mergeCell ref="Y11:AA11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2"/>
    <pageSetUpPr fitToPage="1"/>
  </sheetPr>
  <dimension ref="B2:Q35"/>
  <sheetViews>
    <sheetView showGridLines="0" showRowColHeaders="0" workbookViewId="0">
      <selection activeCell="C5" sqref="C5:G5"/>
    </sheetView>
  </sheetViews>
  <sheetFormatPr defaultRowHeight="12.75"/>
  <cols>
    <col min="1" max="1" width="3.5703125" customWidth="1"/>
    <col min="2" max="2" width="16" customWidth="1"/>
    <col min="3" max="3" width="4.42578125" customWidth="1"/>
    <col min="4" max="4" width="10.42578125" customWidth="1"/>
    <col min="6" max="6" width="11.7109375" customWidth="1"/>
    <col min="7" max="7" width="11.5703125" customWidth="1"/>
    <col min="8" max="8" width="3.42578125" customWidth="1"/>
    <col min="9" max="9" width="11.5703125" customWidth="1"/>
    <col min="10" max="17" width="7.5703125" customWidth="1"/>
  </cols>
  <sheetData>
    <row r="2" spans="2:17">
      <c r="B2" s="104" t="str">
        <f>"Table 2: Inspection outcomes of learning and skills providers inspected " &amp; IF('Table 2'!$C$5=Dates1!$B$3, "between " &amp; Dates1!$B$3, IF('Table 2'!$C$5 = Dates1!B4, "in " &amp; Dates1!B4, IF('Table 2'!$C$5=Dates1!B5, "in " &amp; Dates1!B5, IF('Table 2'!$C$5=Dates1!B6, "in " &amp; Dates1!B6, IF('Table 2'!$C$5=Dates1!B7, "in " &amp; Dates1!B7))))) &amp;  " (final)"&amp;CHAR(185)</f>
        <v>Table 2: Inspection outcomes of learning and skills providers inspected between 1 October 2011 and 31 December 2011 (final)¹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7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3.5" customHeight="1">
      <c r="B5" s="32" t="s">
        <v>68</v>
      </c>
      <c r="C5" s="189" t="s">
        <v>179</v>
      </c>
      <c r="D5" s="190"/>
      <c r="E5" s="190"/>
      <c r="F5" s="190"/>
      <c r="G5" s="191"/>
      <c r="H5" s="29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>
      <c r="B6" s="34"/>
      <c r="C6" s="34"/>
      <c r="D6" s="34"/>
      <c r="E6" s="34"/>
      <c r="F6" s="34"/>
      <c r="G6" s="34"/>
      <c r="H6" s="34"/>
      <c r="I6" s="193"/>
      <c r="J6" s="41" t="s">
        <v>85</v>
      </c>
      <c r="K6" s="41"/>
      <c r="L6" s="41" t="s">
        <v>85</v>
      </c>
      <c r="M6" s="41"/>
      <c r="N6" s="41" t="s">
        <v>85</v>
      </c>
      <c r="O6" s="41"/>
      <c r="P6" s="39" t="s">
        <v>85</v>
      </c>
      <c r="Q6" s="39"/>
    </row>
    <row r="7" spans="2:17">
      <c r="B7" s="29"/>
      <c r="C7" s="29"/>
      <c r="D7" s="29"/>
      <c r="E7" s="29"/>
      <c r="F7" s="29"/>
      <c r="G7" s="29"/>
      <c r="H7" s="29"/>
      <c r="I7" s="44"/>
      <c r="J7" s="43"/>
      <c r="K7" s="43"/>
      <c r="L7" s="43"/>
      <c r="M7" s="43"/>
      <c r="N7" s="43"/>
      <c r="O7" s="43"/>
      <c r="P7" s="29"/>
      <c r="Q7" s="21"/>
    </row>
    <row r="8" spans="2:17" ht="24" customHeight="1">
      <c r="B8" s="188" t="s">
        <v>2</v>
      </c>
      <c r="C8" s="188"/>
      <c r="D8" s="188"/>
      <c r="E8" s="188"/>
      <c r="F8" s="188"/>
      <c r="G8" s="188"/>
      <c r="H8" s="99"/>
      <c r="I8" s="41">
        <f t="shared" ref="I8:I30" si="0">J8+L8+N8+P8</f>
        <v>84</v>
      </c>
      <c r="J8" s="41">
        <f>IF($C$5=Dates1!$B$3, DataPack!$B12, IF($C$5=Dates1!$B$4, DataPack!$G12, IF($C$5=Dates1!$B$5, DataPack!$L12, IF($C$5=Dates1!$B$6, DataPack!$Q12))))</f>
        <v>3</v>
      </c>
      <c r="K8" s="143"/>
      <c r="L8" s="41">
        <f>IF($C$5=Dates1!$B$3, DataPack!$C12, IF($C$5=Dates1!$B$4, DataPack!$H12, IF($C$5=Dates1!$B$5, DataPack!$M12, IF($C$5=Dates1!$B$6, DataPack!$R12))))</f>
        <v>43</v>
      </c>
      <c r="M8" s="143"/>
      <c r="N8" s="41">
        <f>IF($C$5=Dates1!$B$3, DataPack!$D12, IF($C$5=Dates1!$B$4, DataPack!$I12, IF($C$5=Dates1!$B$5, DataPack!$N12, IF($C$5=Dates1!$B$6, DataPack!$S12))))</f>
        <v>27</v>
      </c>
      <c r="O8" s="143"/>
      <c r="P8" s="41">
        <f>IF($C$5=Dates1!$B$3, DataPack!$E12, IF($C$5=Dates1!$B$4, DataPack!$J12, IF($C$5=Dates1!$B$5, DataPack!$O12, IF($C$5=Dates1!$B$6, DataPack!$T12))))</f>
        <v>11</v>
      </c>
      <c r="Q8" s="143"/>
    </row>
    <row r="9" spans="2:17" ht="24" customHeight="1">
      <c r="B9" s="188" t="s">
        <v>148</v>
      </c>
      <c r="C9" s="188"/>
      <c r="D9" s="188"/>
      <c r="E9" s="188"/>
      <c r="F9" s="188"/>
      <c r="G9" s="188"/>
      <c r="H9" s="144"/>
      <c r="I9" s="41">
        <f t="shared" si="0"/>
        <v>84</v>
      </c>
      <c r="J9" s="41">
        <f>IF($C$5=Dates1!$B$3, DataPack!$B13, IF($C$5=Dates1!$B$4, DataPack!$G13, IF($C$5=Dates1!$B$5, DataPack!$L13, IF($C$5=Dates1!$B$6, DataPack!$Q13))))</f>
        <v>2</v>
      </c>
      <c r="K9" s="143"/>
      <c r="L9" s="41">
        <f>IF($C$5=Dates1!$B$3, DataPack!$C13, IF($C$5=Dates1!$B$4, DataPack!$H13, IF($C$5=Dates1!$B$5, DataPack!$M13, IF($C$5=Dates1!$B$6, DataPack!$R13))))</f>
        <v>43</v>
      </c>
      <c r="M9" s="143"/>
      <c r="N9" s="41">
        <f>IF($C$5=Dates1!$B$3, DataPack!$D13, IF($C$5=Dates1!$B$4, DataPack!$I13, IF($C$5=Dates1!$B$5, DataPack!$N13, IF($C$5=Dates1!$B$6, DataPack!$S13))))</f>
        <v>29</v>
      </c>
      <c r="O9" s="143"/>
      <c r="P9" s="41">
        <f>IF($C$5=Dates1!$B$3, DataPack!$E13, IF($C$5=Dates1!$B$4, DataPack!$J13, IF($C$5=Dates1!$B$5, DataPack!$O13, IF($C$5=Dates1!$B$6, DataPack!$T13))))</f>
        <v>10</v>
      </c>
      <c r="Q9" s="143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144"/>
      <c r="I10" s="41">
        <f t="shared" si="0"/>
        <v>84</v>
      </c>
      <c r="J10" s="41">
        <f>IF($C$5=Dates1!$B$3, DataPack!$B14, IF($C$5=Dates1!$B$4, DataPack!$G14, IF($C$5=Dates1!$B$5, DataPack!$L14, IF($C$5=Dates1!$B$6, DataPack!$Q14))))</f>
        <v>4</v>
      </c>
      <c r="K10" s="143"/>
      <c r="L10" s="41">
        <f>IF($C$5=Dates1!$B$3, DataPack!$C14, IF($C$5=Dates1!$B$4, DataPack!$H14, IF($C$5=Dates1!$B$5, DataPack!$M14, IF($C$5=Dates1!$B$6, DataPack!$R14))))</f>
        <v>43</v>
      </c>
      <c r="M10" s="143"/>
      <c r="N10" s="41">
        <f>IF($C$5=Dates1!$B$3, DataPack!$D14, IF($C$5=Dates1!$B$4, DataPack!$I14, IF($C$5=Dates1!$B$5, DataPack!$N14, IF($C$5=Dates1!$B$6, DataPack!$S14))))</f>
        <v>30</v>
      </c>
      <c r="O10" s="143"/>
      <c r="P10" s="41">
        <f>IF($C$5=Dates1!$B$3, DataPack!$E14, IF($C$5=Dates1!$B$4, DataPack!$J14, IF($C$5=Dates1!$B$5, DataPack!$O14, IF($C$5=Dates1!$B$6, DataPack!$T14))))</f>
        <v>7</v>
      </c>
      <c r="Q10" s="143"/>
    </row>
    <row r="11" spans="2:17" ht="24" customHeight="1">
      <c r="B11" s="194" t="s">
        <v>120</v>
      </c>
      <c r="C11" s="194"/>
      <c r="D11" s="194"/>
      <c r="E11" s="194"/>
      <c r="F11" s="194"/>
      <c r="G11" s="194"/>
      <c r="H11" s="48"/>
      <c r="I11" s="46">
        <f t="shared" si="0"/>
        <v>84</v>
      </c>
      <c r="J11" s="46">
        <f>IF($C$5=Dates1!$B$3, DataPack!$B15, IF($C$5=Dates1!$B$4, DataPack!$G15, IF($C$5=Dates1!$B$5, DataPack!$L15, IF($C$5=Dates1!$B$6, DataPack!$Q15))))</f>
        <v>4</v>
      </c>
      <c r="K11" s="47"/>
      <c r="L11" s="46">
        <f>IF($C$5=Dates1!$B$3, DataPack!$C15, IF($C$5=Dates1!$B$4, DataPack!$H15, IF($C$5=Dates1!$B$5, DataPack!$M15, IF($C$5=Dates1!$B$6, DataPack!$R15))))</f>
        <v>43</v>
      </c>
      <c r="M11" s="47"/>
      <c r="N11" s="46">
        <f>IF($C$5=Dates1!$B$3, DataPack!$D15, IF($C$5=Dates1!$B$4, DataPack!$I15, IF($C$5=Dates1!$B$5, DataPack!$N15, IF($C$5=Dates1!$B$6, DataPack!$S15))))</f>
        <v>29</v>
      </c>
      <c r="O11" s="47"/>
      <c r="P11" s="46">
        <f>IF($C$5=Dates1!$B$3, DataPack!$E15, IF($C$5=Dates1!$B$4, DataPack!$J15, IF($C$5=Dates1!$B$5, DataPack!$O15, IF($C$5=Dates1!$B$6, DataPack!$T15))))</f>
        <v>8</v>
      </c>
      <c r="Q11" s="47"/>
    </row>
    <row r="12" spans="2:17" ht="24" customHeight="1">
      <c r="B12" s="194" t="s">
        <v>121</v>
      </c>
      <c r="C12" s="194"/>
      <c r="D12" s="194"/>
      <c r="E12" s="194"/>
      <c r="F12" s="194"/>
      <c r="G12" s="194"/>
      <c r="H12" s="48"/>
      <c r="I12" s="46">
        <f t="shared" si="0"/>
        <v>84</v>
      </c>
      <c r="J12" s="46">
        <f>IF($C$5=Dates1!$B$3, DataPack!$B16, IF($C$5=Dates1!$B$4, DataPack!$G16, IF($C$5=Dates1!$B$5, DataPack!$L16, IF($C$5=Dates1!$B$6, DataPack!$Q16))))</f>
        <v>5</v>
      </c>
      <c r="K12" s="47"/>
      <c r="L12" s="46">
        <f>IF($C$5=Dates1!$B$3, DataPack!$C16, IF($C$5=Dates1!$B$4, DataPack!$H16, IF($C$5=Dates1!$B$5, DataPack!$M16, IF($C$5=Dates1!$B$6, DataPack!$R16))))</f>
        <v>39</v>
      </c>
      <c r="M12" s="47"/>
      <c r="N12" s="46">
        <f>IF($C$5=Dates1!$B$3, DataPack!$D16, IF($C$5=Dates1!$B$4, DataPack!$I16, IF($C$5=Dates1!$B$5, DataPack!$N16, IF($C$5=Dates1!$B$6, DataPack!$S16))))</f>
        <v>32</v>
      </c>
      <c r="O12" s="47"/>
      <c r="P12" s="46">
        <f>IF($C$5=Dates1!$B$3, DataPack!$E16, IF($C$5=Dates1!$B$4, DataPack!$J16, IF($C$5=Dates1!$B$5, DataPack!$O16, IF($C$5=Dates1!$B$6, DataPack!$T16))))</f>
        <v>8</v>
      </c>
      <c r="Q12" s="47"/>
    </row>
    <row r="13" spans="2:17" ht="24" customHeight="1">
      <c r="B13" s="194" t="s">
        <v>122</v>
      </c>
      <c r="C13" s="194"/>
      <c r="D13" s="194"/>
      <c r="E13" s="194"/>
      <c r="F13" s="194"/>
      <c r="G13" s="194"/>
      <c r="H13" s="48"/>
      <c r="I13" s="46">
        <f t="shared" si="0"/>
        <v>84</v>
      </c>
      <c r="J13" s="46">
        <f>IF($C$5=Dates1!$B$3, DataPack!$B17, IF($C$5=Dates1!$B$4, DataPack!$G17, IF($C$5=Dates1!$B$5, DataPack!$L17, IF($C$5=Dates1!$B$6, DataPack!$Q17))))</f>
        <v>3</v>
      </c>
      <c r="K13" s="47"/>
      <c r="L13" s="46">
        <f>IF($C$5=Dates1!$B$3, DataPack!$C17, IF($C$5=Dates1!$B$4, DataPack!$H17, IF($C$5=Dates1!$B$5, DataPack!$M17, IF($C$5=Dates1!$B$6, DataPack!$R17))))</f>
        <v>42</v>
      </c>
      <c r="M13" s="47"/>
      <c r="N13" s="46">
        <f>IF($C$5=Dates1!$B$3, DataPack!$D17, IF($C$5=Dates1!$B$4, DataPack!$I17, IF($C$5=Dates1!$B$5, DataPack!$N17, IF($C$5=Dates1!$B$6, DataPack!$S17))))</f>
        <v>33</v>
      </c>
      <c r="O13" s="47"/>
      <c r="P13" s="46">
        <f>IF($C$5=Dates1!$B$3, DataPack!$E17, IF($C$5=Dates1!$B$4, DataPack!$J17, IF($C$5=Dates1!$B$5, DataPack!$O17, IF($C$5=Dates1!$B$6, DataPack!$T17))))</f>
        <v>6</v>
      </c>
      <c r="Q13" s="47"/>
    </row>
    <row r="14" spans="2:17" ht="24" customHeight="1">
      <c r="B14" s="195" t="s">
        <v>123</v>
      </c>
      <c r="C14" s="195"/>
      <c r="D14" s="195"/>
      <c r="E14" s="195"/>
      <c r="F14" s="195"/>
      <c r="G14" s="195"/>
      <c r="H14" s="48"/>
      <c r="I14" s="46">
        <f t="shared" si="0"/>
        <v>84</v>
      </c>
      <c r="J14" s="46">
        <f>IF($C$5=Dates1!$B$3, DataPack!$B18, IF($C$5=Dates1!$B$4, DataPack!$G18, IF($C$5=Dates1!$B$5, DataPack!$L18, IF($C$5=Dates1!$B$6, DataPack!$Q18))))</f>
        <v>8</v>
      </c>
      <c r="K14" s="47"/>
      <c r="L14" s="46">
        <f>IF($C$5=Dates1!$B$3, DataPack!$C18, IF($C$5=Dates1!$B$4, DataPack!$H18, IF($C$5=Dates1!$B$5, DataPack!$M18, IF($C$5=Dates1!$B$6, DataPack!$R18))))</f>
        <v>53</v>
      </c>
      <c r="M14" s="47"/>
      <c r="N14" s="46">
        <f>IF($C$5=Dates1!$B$3, DataPack!$D18, IF($C$5=Dates1!$B$4, DataPack!$I18, IF($C$5=Dates1!$B$5, DataPack!$N18, IF($C$5=Dates1!$B$6, DataPack!$S18))))</f>
        <v>21</v>
      </c>
      <c r="O14" s="47"/>
      <c r="P14" s="46">
        <f>IF($C$5=Dates1!$B$3, DataPack!$E18, IF($C$5=Dates1!$B$4, DataPack!$J18, IF($C$5=Dates1!$B$5, DataPack!$O18, IF($C$5=Dates1!$B$6, DataPack!$T18))))</f>
        <v>2</v>
      </c>
      <c r="Q14" s="47"/>
    </row>
    <row r="15" spans="2:17" ht="24" customHeight="1">
      <c r="B15" s="195" t="s">
        <v>124</v>
      </c>
      <c r="C15" s="195"/>
      <c r="D15" s="195"/>
      <c r="E15" s="195"/>
      <c r="F15" s="195"/>
      <c r="G15" s="195"/>
      <c r="H15" s="48"/>
      <c r="I15" s="46">
        <f t="shared" si="0"/>
        <v>84</v>
      </c>
      <c r="J15" s="46">
        <f>IF($C$5=Dates1!$B$3, DataPack!$B19, IF($C$5=Dates1!$B$4, DataPack!$G19, IF($C$5=Dates1!$B$5, DataPack!$L19, IF($C$5=Dates1!$B$6, DataPack!$Q19))))</f>
        <v>11</v>
      </c>
      <c r="K15" s="47"/>
      <c r="L15" s="46">
        <f>IF($C$5=Dates1!$B$3, DataPack!$C19, IF($C$5=Dates1!$B$4, DataPack!$H19, IF($C$5=Dates1!$B$5, DataPack!$M19, IF($C$5=Dates1!$B$6, DataPack!$R19))))</f>
        <v>56</v>
      </c>
      <c r="M15" s="47"/>
      <c r="N15" s="46">
        <f>IF($C$5=Dates1!$B$3, DataPack!$D19, IF($C$5=Dates1!$B$4, DataPack!$I19, IF($C$5=Dates1!$B$5, DataPack!$N19, IF($C$5=Dates1!$B$6, DataPack!$S19))))</f>
        <v>17</v>
      </c>
      <c r="O15" s="47"/>
      <c r="P15" s="46">
        <f>IF($C$5=Dates1!$B$3, DataPack!$E19, IF($C$5=Dates1!$B$4, DataPack!$J19, IF($C$5=Dates1!$B$5, DataPack!$O19, IF($C$5=Dates1!$B$6, DataPack!$T19))))</f>
        <v>0</v>
      </c>
      <c r="Q15" s="47"/>
    </row>
    <row r="16" spans="2:17" ht="24" customHeight="1">
      <c r="B16" s="196" t="s">
        <v>137</v>
      </c>
      <c r="C16" s="196"/>
      <c r="D16" s="196"/>
      <c r="E16" s="196"/>
      <c r="F16" s="196"/>
      <c r="G16" s="196"/>
      <c r="H16" s="48"/>
      <c r="I16" s="46">
        <f t="shared" si="0"/>
        <v>45</v>
      </c>
      <c r="J16" s="46">
        <f>IF($C$5=Dates1!$B$3, DataPack!$B20, IF($C$5=Dates1!$B$4, DataPack!$G20, IF($C$5=Dates1!$B$5, DataPack!$L20, IF($C$5=Dates1!$B$6, DataPack!$Q20))))</f>
        <v>5</v>
      </c>
      <c r="K16" s="47"/>
      <c r="L16" s="46">
        <f>IF($C$5=Dates1!$B$3, DataPack!$C20, IF($C$5=Dates1!$B$4, DataPack!$H20, IF($C$5=Dates1!$B$5, DataPack!$M20, IF($C$5=Dates1!$B$6, DataPack!$R20))))</f>
        <v>25</v>
      </c>
      <c r="M16" s="47"/>
      <c r="N16" s="46">
        <f>IF($C$5=Dates1!$B$3, DataPack!$D20, IF($C$5=Dates1!$B$4, DataPack!$I20, IF($C$5=Dates1!$B$5, DataPack!$N20, IF($C$5=Dates1!$B$6, DataPack!$S20))))</f>
        <v>15</v>
      </c>
      <c r="O16" s="47"/>
      <c r="P16" s="46">
        <f>IF($C$5=Dates1!$B$3, DataPack!$E20, IF($C$5=Dates1!$B$4, DataPack!$J20, IF($C$5=Dates1!$B$5, DataPack!$O20, IF($C$5=Dates1!$B$6, DataPack!$T20))))</f>
        <v>0</v>
      </c>
      <c r="Q16" s="47"/>
    </row>
    <row r="17" spans="2:17" ht="24" customHeight="1">
      <c r="B17" s="196" t="s">
        <v>138</v>
      </c>
      <c r="C17" s="196"/>
      <c r="D17" s="196"/>
      <c r="E17" s="196"/>
      <c r="F17" s="196"/>
      <c r="G17" s="196"/>
      <c r="H17" s="48"/>
      <c r="I17" s="46">
        <f t="shared" si="0"/>
        <v>46</v>
      </c>
      <c r="J17" s="46">
        <f>IF($C$5=Dates1!$B$3, DataPack!$B21, IF($C$5=Dates1!$B$4, DataPack!$G21, IF($C$5=Dates1!$B$5, DataPack!$L21, IF($C$5=Dates1!$B$6, DataPack!$Q21))))</f>
        <v>7</v>
      </c>
      <c r="K17" s="47"/>
      <c r="L17" s="46">
        <f>IF($C$5=Dates1!$B$3, DataPack!$C21, IF($C$5=Dates1!$B$4, DataPack!$H21, IF($C$5=Dates1!$B$5, DataPack!$M21, IF($C$5=Dates1!$B$6, DataPack!$R21))))</f>
        <v>27</v>
      </c>
      <c r="M17" s="47"/>
      <c r="N17" s="46">
        <f>IF($C$5=Dates1!$B$3, DataPack!$D21, IF($C$5=Dates1!$B$4, DataPack!$I21, IF($C$5=Dates1!$B$5, DataPack!$N21, IF($C$5=Dates1!$B$6, DataPack!$S21))))</f>
        <v>10</v>
      </c>
      <c r="O17" s="47"/>
      <c r="P17" s="46">
        <f>IF($C$5=Dates1!$B$3, DataPack!$E21, IF($C$5=Dates1!$B$4, DataPack!$J21, IF($C$5=Dates1!$B$5, DataPack!$O21, IF($C$5=Dates1!$B$6, DataPack!$T21))))</f>
        <v>2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144"/>
      <c r="I18" s="41">
        <f t="shared" si="0"/>
        <v>84</v>
      </c>
      <c r="J18" s="41">
        <f>IF($C$5=Dates1!$B$3, DataPack!$B22, IF($C$5=Dates1!$B$4, DataPack!$G22, IF($C$5=Dates1!$B$5, DataPack!$L22, IF($C$5=Dates1!$B$6, DataPack!$Q22))))</f>
        <v>4</v>
      </c>
      <c r="K18" s="143"/>
      <c r="L18" s="41">
        <f>IF($C$5=Dates1!$B$3, DataPack!$C22, IF($C$5=Dates1!$B$4, DataPack!$H22, IF($C$5=Dates1!$B$5, DataPack!$M22, IF($C$5=Dates1!$B$6, DataPack!$R22))))</f>
        <v>48</v>
      </c>
      <c r="M18" s="143"/>
      <c r="N18" s="41">
        <f>IF($C$5=Dates1!$B$3, DataPack!$D22, IF($C$5=Dates1!$B$4, DataPack!$I22, IF($C$5=Dates1!$B$5, DataPack!$N22, IF($C$5=Dates1!$B$6, DataPack!$S22))))</f>
        <v>29</v>
      </c>
      <c r="O18" s="143"/>
      <c r="P18" s="41">
        <f>IF($C$5=Dates1!$B$3, DataPack!$E22, IF($C$5=Dates1!$B$4, DataPack!$J22, IF($C$5=Dates1!$B$5, DataPack!$O22, IF($C$5=Dates1!$B$6, DataPack!$T22))))</f>
        <v>3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6">
        <f t="shared" si="0"/>
        <v>84</v>
      </c>
      <c r="J19" s="46">
        <f>IF($C$5=Dates1!$B$3, DataPack!$B23, IF($C$5=Dates1!$B$4, DataPack!$G23, IF($C$5=Dates1!$B$5, DataPack!$L23, IF($C$5=Dates1!$B$6, DataPack!$Q23))))</f>
        <v>2</v>
      </c>
      <c r="K19" s="47"/>
      <c r="L19" s="46">
        <f>IF($C$5=Dates1!$B$3, DataPack!$C23, IF($C$5=Dates1!$B$4, DataPack!$H23, IF($C$5=Dates1!$B$5, DataPack!$M23, IF($C$5=Dates1!$B$6, DataPack!$R23))))</f>
        <v>47</v>
      </c>
      <c r="M19" s="47"/>
      <c r="N19" s="46">
        <f>IF($C$5=Dates1!$B$3, DataPack!$D23, IF($C$5=Dates1!$B$4, DataPack!$I23, IF($C$5=Dates1!$B$5, DataPack!$N23, IF($C$5=Dates1!$B$6, DataPack!$S23))))</f>
        <v>32</v>
      </c>
      <c r="O19" s="47"/>
      <c r="P19" s="46">
        <f>IF($C$5=Dates1!$B$3, DataPack!$E23, IF($C$5=Dates1!$B$4, DataPack!$J23, IF($C$5=Dates1!$B$5, DataPack!$O23, IF($C$5=Dates1!$B$6, DataPack!$T23))))</f>
        <v>3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6">
        <f t="shared" si="0"/>
        <v>84</v>
      </c>
      <c r="J20" s="46">
        <f>IF($C$5=Dates1!$B$3, DataPack!$B24, IF($C$5=Dates1!$B$4, DataPack!$G24, IF($C$5=Dates1!$B$5, DataPack!$L24, IF($C$5=Dates1!$B$6, DataPack!$Q24))))</f>
        <v>8</v>
      </c>
      <c r="K20" s="47"/>
      <c r="L20" s="46">
        <f>IF($C$5=Dates1!$B$3, DataPack!$C24, IF($C$5=Dates1!$B$4, DataPack!$H24, IF($C$5=Dates1!$B$5, DataPack!$M24, IF($C$5=Dates1!$B$6, DataPack!$R24))))</f>
        <v>51</v>
      </c>
      <c r="M20" s="47"/>
      <c r="N20" s="46">
        <f>IF($C$5=Dates1!$B$3, DataPack!$D24, IF($C$5=Dates1!$B$4, DataPack!$I24, IF($C$5=Dates1!$B$5, DataPack!$N24, IF($C$5=Dates1!$B$6, DataPack!$S24))))</f>
        <v>24</v>
      </c>
      <c r="O20" s="47"/>
      <c r="P20" s="46">
        <f>IF($C$5=Dates1!$B$3, DataPack!$E24, IF($C$5=Dates1!$B$4, DataPack!$J24, IF($C$5=Dates1!$B$5, DataPack!$O24, IF($C$5=Dates1!$B$6, DataPack!$T24))))</f>
        <v>1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6">
        <f t="shared" si="0"/>
        <v>84</v>
      </c>
      <c r="J21" s="46">
        <f>IF($C$5=Dates1!$B$3, DataPack!$B25, IF($C$5=Dates1!$B$4, DataPack!$G25, IF($C$5=Dates1!$B$5, DataPack!$L25, IF($C$5=Dates1!$B$6, DataPack!$Q25))))</f>
        <v>16</v>
      </c>
      <c r="K21" s="47"/>
      <c r="L21" s="46">
        <f>IF($C$5=Dates1!$B$3, DataPack!$C25, IF($C$5=Dates1!$B$4, DataPack!$H25, IF($C$5=Dates1!$B$5, DataPack!$M25, IF($C$5=Dates1!$B$6, DataPack!$R25))))</f>
        <v>48</v>
      </c>
      <c r="M21" s="47"/>
      <c r="N21" s="46">
        <f>IF($C$5=Dates1!$B$3, DataPack!$D25, IF($C$5=Dates1!$B$4, DataPack!$I25, IF($C$5=Dates1!$B$5, DataPack!$N25, IF($C$5=Dates1!$B$6, DataPack!$S25))))</f>
        <v>20</v>
      </c>
      <c r="O21" s="47"/>
      <c r="P21" s="46">
        <f>IF($C$5=Dates1!$B$3, DataPack!$E25, IF($C$5=Dates1!$B$4, DataPack!$J25, IF($C$5=Dates1!$B$5, DataPack!$O25, IF($C$5=Dates1!$B$6, DataPack!$T25))))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6">
        <f t="shared" si="0"/>
        <v>84</v>
      </c>
      <c r="J22" s="46">
        <f>IF($C$5=Dates1!$B$3, DataPack!$B26, IF($C$5=Dates1!$B$4, DataPack!$G26, IF($C$5=Dates1!$B$5, DataPack!$L26, IF($C$5=Dates1!$B$6, DataPack!$Q26))))</f>
        <v>8</v>
      </c>
      <c r="K22" s="47"/>
      <c r="L22" s="46">
        <f>IF($C$5=Dates1!$B$3, DataPack!$C26, IF($C$5=Dates1!$B$4, DataPack!$H26, IF($C$5=Dates1!$B$5, DataPack!$M26, IF($C$5=Dates1!$B$6, DataPack!$R26))))</f>
        <v>47</v>
      </c>
      <c r="M22" s="47"/>
      <c r="N22" s="46">
        <f>IF($C$5=Dates1!$B$3, DataPack!$D26, IF($C$5=Dates1!$B$4, DataPack!$I26, IF($C$5=Dates1!$B$5, DataPack!$N26, IF($C$5=Dates1!$B$6, DataPack!$S26))))</f>
        <v>26</v>
      </c>
      <c r="O22" s="47"/>
      <c r="P22" s="46">
        <f>IF($C$5=Dates1!$B$3, DataPack!$E26, IF($C$5=Dates1!$B$4, DataPack!$J26, IF($C$5=Dates1!$B$5, DataPack!$O26, IF($C$5=Dates1!$B$6, DataPack!$T26))))</f>
        <v>3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144"/>
      <c r="I23" s="41">
        <f t="shared" si="0"/>
        <v>84</v>
      </c>
      <c r="J23" s="41">
        <f>IF($C$5=Dates1!$B$3, DataPack!$B27, IF($C$5=Dates1!$B$4, DataPack!$G27, IF($C$5=Dates1!$B$5, DataPack!$L27, IF($C$5=Dates1!$B$6, DataPack!$Q27))))</f>
        <v>3</v>
      </c>
      <c r="K23" s="143"/>
      <c r="L23" s="41">
        <f>IF($C$5=Dates1!$B$3, DataPack!$C27, IF($C$5=Dates1!$B$4, DataPack!$H27, IF($C$5=Dates1!$B$5, DataPack!$M27, IF($C$5=Dates1!$B$6, DataPack!$R27))))</f>
        <v>43</v>
      </c>
      <c r="M23" s="143"/>
      <c r="N23" s="41">
        <f>IF($C$5=Dates1!$B$3, DataPack!$D27, IF($C$5=Dates1!$B$4, DataPack!$I27, IF($C$5=Dates1!$B$5, DataPack!$N27, IF($C$5=Dates1!$B$6, DataPack!$S27))))</f>
        <v>29</v>
      </c>
      <c r="O23" s="143"/>
      <c r="P23" s="41">
        <f>IF($C$5=Dates1!$B$3, DataPack!$E27, IF($C$5=Dates1!$B$4, DataPack!$J27, IF($C$5=Dates1!$B$5, DataPack!$O27, IF($C$5=Dates1!$B$6, DataPack!$T27))))</f>
        <v>9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6">
        <f t="shared" si="0"/>
        <v>84</v>
      </c>
      <c r="J24" s="46">
        <f>IF($C$5=Dates1!$B$3, DataPack!$B28, IF($C$5=Dates1!$B$4, DataPack!$G28, IF($C$5=Dates1!$B$5, DataPack!$L28, IF($C$5=Dates1!$B$6, DataPack!$Q28))))</f>
        <v>10</v>
      </c>
      <c r="K24" s="47"/>
      <c r="L24" s="46">
        <f>IF($C$5=Dates1!$B$3, DataPack!$C28, IF($C$5=Dates1!$B$4, DataPack!$H28, IF($C$5=Dates1!$B$5, DataPack!$M28, IF($C$5=Dates1!$B$6, DataPack!$R28))))</f>
        <v>46</v>
      </c>
      <c r="M24" s="47"/>
      <c r="N24" s="46">
        <f>IF($C$5=Dates1!$B$3, DataPack!$D28, IF($C$5=Dates1!$B$4, DataPack!$I28, IF($C$5=Dates1!$B$5, DataPack!$N28, IF($C$5=Dates1!$B$6, DataPack!$S28))))</f>
        <v>19</v>
      </c>
      <c r="O24" s="47"/>
      <c r="P24" s="46">
        <f>IF($C$5=Dates1!$B$3, DataPack!$E28, IF($C$5=Dates1!$B$4, DataPack!$J28, IF($C$5=Dates1!$B$5, DataPack!$O28, IF($C$5=Dates1!$B$6, DataPack!$T28))))</f>
        <v>9</v>
      </c>
      <c r="Q24" s="47"/>
    </row>
    <row r="25" spans="2:17" ht="24" customHeight="1">
      <c r="B25" s="196" t="s">
        <v>139</v>
      </c>
      <c r="C25" s="196"/>
      <c r="D25" s="196"/>
      <c r="E25" s="196"/>
      <c r="F25" s="196"/>
      <c r="G25" s="196"/>
      <c r="H25" s="48"/>
      <c r="I25" s="46">
        <f t="shared" si="0"/>
        <v>47</v>
      </c>
      <c r="J25" s="46">
        <f>IF($C$5=Dates1!$B$3, DataPack!$B29, IF($C$5=Dates1!$B$4, DataPack!$G29, IF($C$5=Dates1!$B$5, DataPack!$L29, IF($C$5=Dates1!$B$6, DataPack!$Q29))))</f>
        <v>7</v>
      </c>
      <c r="K25" s="47"/>
      <c r="L25" s="46">
        <f>IF($C$5=Dates1!$B$3, DataPack!$C29, IF($C$5=Dates1!$B$4, DataPack!$H29, IF($C$5=Dates1!$B$5, DataPack!$M29, IF($C$5=Dates1!$B$6, DataPack!$R29))))</f>
        <v>22</v>
      </c>
      <c r="M25" s="47"/>
      <c r="N25" s="46">
        <f>IF($C$5=Dates1!$B$3, DataPack!$D29, IF($C$5=Dates1!$B$4, DataPack!$I29, IF($C$5=Dates1!$B$5, DataPack!$N29, IF($C$5=Dates1!$B$6, DataPack!$S29))))</f>
        <v>13</v>
      </c>
      <c r="O25" s="47"/>
      <c r="P25" s="46">
        <f>IF($C$5=Dates1!$B$3, DataPack!$E29, IF($C$5=Dates1!$B$4, DataPack!$J29, IF($C$5=Dates1!$B$5, DataPack!$O29, IF($C$5=Dates1!$B$6, DataPack!$T29))))</f>
        <v>5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6">
        <f t="shared" si="0"/>
        <v>84</v>
      </c>
      <c r="J26" s="46">
        <f>IF($C$5=Dates1!$B$3, DataPack!$B30, IF($C$5=Dates1!$B$4, DataPack!$G30, IF($C$5=Dates1!$B$5, DataPack!$L30, IF($C$5=Dates1!$B$6, DataPack!$Q30))))</f>
        <v>9</v>
      </c>
      <c r="K26" s="47"/>
      <c r="L26" s="46">
        <f>IF($C$5=Dates1!$B$3, DataPack!$C30, IF($C$5=Dates1!$B$4, DataPack!$H30, IF($C$5=Dates1!$B$5, DataPack!$M30, IF($C$5=Dates1!$B$6, DataPack!$R30))))</f>
        <v>47</v>
      </c>
      <c r="M26" s="47"/>
      <c r="N26" s="46">
        <f>IF($C$5=Dates1!$B$3, DataPack!$D30, IF($C$5=Dates1!$B$4, DataPack!$I30, IF($C$5=Dates1!$B$5, DataPack!$N30, IF($C$5=Dates1!$B$6, DataPack!$S30))))</f>
        <v>26</v>
      </c>
      <c r="O26" s="47"/>
      <c r="P26" s="46">
        <f>IF($C$5=Dates1!$B$3, DataPack!$E30, IF($C$5=Dates1!$B$4, DataPack!$J30, IF($C$5=Dates1!$B$5, DataPack!$O30, IF($C$5=Dates1!$B$6, DataPack!$T30))))</f>
        <v>2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6">
        <f t="shared" si="0"/>
        <v>84</v>
      </c>
      <c r="J27" s="46">
        <f>IF($C$5=Dates1!$B$3, DataPack!$B31, IF($C$5=Dates1!$B$4, DataPack!$G31, IF($C$5=Dates1!$B$5, DataPack!$L31, IF($C$5=Dates1!$B$6, DataPack!$Q31))))</f>
        <v>2</v>
      </c>
      <c r="K27" s="47"/>
      <c r="L27" s="46">
        <f>IF($C$5=Dates1!$B$3, DataPack!$C31, IF($C$5=Dates1!$B$4, DataPack!$H31, IF($C$5=Dates1!$B$5, DataPack!$M31, IF($C$5=Dates1!$B$6, DataPack!$R31))))</f>
        <v>37</v>
      </c>
      <c r="M27" s="47"/>
      <c r="N27" s="46">
        <f>IF($C$5=Dates1!$B$3, DataPack!$D31, IF($C$5=Dates1!$B$4, DataPack!$I31, IF($C$5=Dates1!$B$5, DataPack!$N31, IF($C$5=Dates1!$B$6, DataPack!$S31))))</f>
        <v>42</v>
      </c>
      <c r="O27" s="47"/>
      <c r="P27" s="46">
        <f>IF($C$5=Dates1!$B$3, DataPack!$E31, IF($C$5=Dates1!$B$4, DataPack!$J31, IF($C$5=Dates1!$B$5, DataPack!$O31, IF($C$5=Dates1!$B$6, DataPack!$T31))))</f>
        <v>3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6">
        <f t="shared" si="0"/>
        <v>84</v>
      </c>
      <c r="J28" s="46">
        <f>IF($C$5=Dates1!$B$3, DataPack!$B32, IF($C$5=Dates1!$B$4, DataPack!$G32, IF($C$5=Dates1!$B$5, DataPack!$L32, IF($C$5=Dates1!$B$6, DataPack!$Q32))))</f>
        <v>8</v>
      </c>
      <c r="K28" s="47"/>
      <c r="L28" s="46">
        <f>IF($C$5=Dates1!$B$3, DataPack!$C32, IF($C$5=Dates1!$B$4, DataPack!$H32, IF($C$5=Dates1!$B$5, DataPack!$M32, IF($C$5=Dates1!$B$6, DataPack!$R32))))</f>
        <v>39</v>
      </c>
      <c r="M28" s="47"/>
      <c r="N28" s="46">
        <f>IF($C$5=Dates1!$B$3, DataPack!$D32, IF($C$5=Dates1!$B$4, DataPack!$I32, IF($C$5=Dates1!$B$5, DataPack!$N32, IF($C$5=Dates1!$B$6, DataPack!$S32))))</f>
        <v>34</v>
      </c>
      <c r="O28" s="47"/>
      <c r="P28" s="46">
        <f>IF($C$5=Dates1!$B$3, DataPack!$E32, IF($C$5=Dates1!$B$4, DataPack!$J32, IF($C$5=Dates1!$B$5, DataPack!$O32, IF($C$5=Dates1!$B$6, DataPack!$T32))))</f>
        <v>3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6">
        <f t="shared" si="0"/>
        <v>84</v>
      </c>
      <c r="J29" s="46">
        <f>IF($C$5=Dates1!$B$3, DataPack!$B33, IF($C$5=Dates1!$B$4, DataPack!$G33, IF($C$5=Dates1!$B$5, DataPack!$L33, IF($C$5=Dates1!$B$6, DataPack!$Q33))))</f>
        <v>2</v>
      </c>
      <c r="K29" s="47"/>
      <c r="L29" s="46">
        <f>IF($C$5=Dates1!$B$3, DataPack!$C33, IF($C$5=Dates1!$B$4, DataPack!$H33, IF($C$5=Dates1!$B$5, DataPack!$M33, IF($C$5=Dates1!$B$6, DataPack!$R33))))</f>
        <v>34</v>
      </c>
      <c r="M29" s="47"/>
      <c r="N29" s="46">
        <f>IF($C$5=Dates1!$B$3, DataPack!$D33, IF($C$5=Dates1!$B$4, DataPack!$I33, IF($C$5=Dates1!$B$5, DataPack!$N33, IF($C$5=Dates1!$B$6, DataPack!$S33))))</f>
        <v>34</v>
      </c>
      <c r="O29" s="47"/>
      <c r="P29" s="46">
        <f>IF($C$5=Dates1!$B$3, DataPack!$E33, IF($C$5=Dates1!$B$4, DataPack!$J33, IF($C$5=Dates1!$B$5, DataPack!$O33, IF($C$5=Dates1!$B$6, DataPack!$T33))))</f>
        <v>14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84</v>
      </c>
      <c r="J30" s="50">
        <f>IF($C$5=Dates1!$B$3, DataPack!$B34, IF($C$5=Dates1!$B$4, DataPack!$G34, IF($C$5=Dates1!$B$5, DataPack!$L34, IF($C$5=Dates1!$B$6, DataPack!$Q34))))</f>
        <v>4</v>
      </c>
      <c r="K30" s="51"/>
      <c r="L30" s="50">
        <f>IF($C$5=Dates1!$B$3, DataPack!$C34, IF($C$5=Dates1!$B$4, DataPack!$H34, IF($C$5=Dates1!$B$5, DataPack!$M34, IF($C$5=Dates1!$B$6, DataPack!$R34))))</f>
        <v>44</v>
      </c>
      <c r="M30" s="51"/>
      <c r="N30" s="50">
        <f>IF($C$5=Dates1!$B$3, DataPack!$D34, IF($C$5=Dates1!$B$4, DataPack!$I34, IF($C$5=Dates1!$B$5, DataPack!$N34, IF($C$5=Dates1!$B$6, DataPack!$S34))))</f>
        <v>29</v>
      </c>
      <c r="O30" s="51"/>
      <c r="P30" s="46">
        <f>IF($C$5=Dates1!$B$3, DataPack!$E34, IF($C$5=Dates1!$B$4, DataPack!$J34, IF($C$5=Dates1!$B$5, DataPack!$O34, IF($C$5=Dates1!$B$6, DataPack!$T34))))</f>
        <v>7</v>
      </c>
      <c r="Q30" s="51"/>
    </row>
    <row r="31" spans="2:17">
      <c r="B31" s="21"/>
      <c r="C31" s="29"/>
      <c r="D31" s="21"/>
      <c r="E31" s="21"/>
      <c r="F31" s="21"/>
      <c r="G31" s="21"/>
      <c r="H31" s="29"/>
      <c r="I31" s="21"/>
      <c r="J31" s="21"/>
      <c r="K31" s="21"/>
      <c r="L31" s="21"/>
      <c r="M31" s="199" t="s">
        <v>93</v>
      </c>
      <c r="N31" s="199"/>
      <c r="O31" s="199"/>
      <c r="P31" s="186"/>
      <c r="Q31" s="186"/>
    </row>
    <row r="32" spans="2:17">
      <c r="B32" s="36" t="s">
        <v>175</v>
      </c>
      <c r="C32" s="29"/>
      <c r="D32" s="21"/>
      <c r="E32" s="21"/>
      <c r="F32" s="21"/>
      <c r="G32" s="21"/>
      <c r="H32" s="29"/>
      <c r="I32" s="21"/>
      <c r="J32" s="21"/>
      <c r="K32" s="21"/>
      <c r="L32" s="21"/>
      <c r="M32" s="21"/>
      <c r="N32" s="21"/>
      <c r="O32" s="21"/>
      <c r="P32" s="21"/>
      <c r="Q32" s="44"/>
    </row>
    <row r="33" spans="2:17">
      <c r="B33" s="36" t="s">
        <v>140</v>
      </c>
      <c r="C33" s="29"/>
      <c r="D33" s="21"/>
      <c r="E33" s="21"/>
      <c r="F33" s="21"/>
      <c r="G33" s="21"/>
      <c r="H33" s="29"/>
      <c r="I33" s="21"/>
      <c r="J33" s="21"/>
      <c r="K33" s="21"/>
      <c r="L33" s="21"/>
      <c r="M33" s="21"/>
      <c r="N33" s="21"/>
      <c r="O33" s="21"/>
      <c r="P33" s="21"/>
      <c r="Q33" s="44"/>
    </row>
    <row r="34" spans="2:17">
      <c r="C34" s="29"/>
      <c r="D34" s="21"/>
      <c r="E34" s="21"/>
      <c r="F34" s="21"/>
      <c r="G34" s="21"/>
      <c r="H34" s="29"/>
      <c r="I34" s="21"/>
      <c r="J34" s="21"/>
      <c r="K34" s="21"/>
      <c r="L34" s="21"/>
      <c r="M34" s="21"/>
      <c r="N34" s="21"/>
      <c r="O34" s="21"/>
      <c r="P34" s="21"/>
      <c r="Q34" s="44"/>
    </row>
    <row r="35" spans="2:17">
      <c r="C35" s="29"/>
      <c r="D35" s="21"/>
      <c r="E35" s="21"/>
      <c r="F35" s="21"/>
      <c r="G35" s="21"/>
      <c r="H35" s="29"/>
      <c r="I35" s="21"/>
      <c r="J35" s="21"/>
      <c r="K35" s="21"/>
      <c r="L35" s="21"/>
      <c r="M35" s="21"/>
      <c r="N35" s="21"/>
      <c r="O35" s="21"/>
      <c r="P35" s="21"/>
      <c r="Q35" s="44"/>
    </row>
  </sheetData>
  <sheetProtection sheet="1"/>
  <mergeCells count="30">
    <mergeCell ref="B22:G22"/>
    <mergeCell ref="B23:G23"/>
    <mergeCell ref="B24:G24"/>
    <mergeCell ref="B25:G25"/>
    <mergeCell ref="B30:G30"/>
    <mergeCell ref="M31:Q31"/>
    <mergeCell ref="B26:G26"/>
    <mergeCell ref="B27:G27"/>
    <mergeCell ref="B28:G28"/>
    <mergeCell ref="B29:G2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N5:O5"/>
    <mergeCell ref="P5:Q5"/>
    <mergeCell ref="B8:G8"/>
    <mergeCell ref="B9:G9"/>
    <mergeCell ref="C5:G5"/>
    <mergeCell ref="I5:I6"/>
    <mergeCell ref="J5:K5"/>
    <mergeCell ref="L5:M5"/>
  </mergeCells>
  <phoneticPr fontId="2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2"/>
    <pageSetUpPr fitToPage="1"/>
  </sheetPr>
  <dimension ref="B2:R34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1" customWidth="1"/>
    <col min="2" max="2" width="16" style="21" customWidth="1"/>
    <col min="3" max="3" width="1.5703125" style="29" customWidth="1"/>
    <col min="4" max="4" width="10" style="21" customWidth="1"/>
    <col min="5" max="5" width="10.28515625" style="21" customWidth="1"/>
    <col min="6" max="6" width="12.85546875" style="21" customWidth="1"/>
    <col min="7" max="7" width="13.140625" style="21" customWidth="1"/>
    <col min="8" max="8" width="1.5703125" style="29" customWidth="1"/>
    <col min="9" max="9" width="11.5703125" style="21" customWidth="1"/>
    <col min="10" max="16" width="7.5703125" style="21" customWidth="1"/>
    <col min="17" max="17" width="7.5703125" style="44" customWidth="1"/>
    <col min="18" max="16384" width="9.140625" style="21"/>
  </cols>
  <sheetData>
    <row r="2" spans="2:18" ht="14.25" customHeight="1">
      <c r="B2" s="104" t="str">
        <f>"Table 2a: Inspection outcomes of colleges inspected "&amp;IF('Table 2a'!$C$5=Dates1!$B$3,"between "&amp;Dates1!$B$3,IF('Table 2a'!$C$5=Dates1!B4,"in "&amp;Dates1!B4,IF('Table 2a'!$C$5=Dates1!B5,"in "&amp;Dates1!B5,IF('Table 2a'!$C$5=Dates1!B6,"in "&amp;Dates1!B6,IF('Table 2a'!$C$5=Dates1!B7,"in "&amp;Dates1!B7)))))&amp;" (final)"&amp;CHAR(185)</f>
        <v>Table 2a: Inspection outcomes of colleges inspected between 1 October 2011 and 31 December 2011 (final)¹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ht="14.2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15" customHeight="1">
      <c r="B5" s="32" t="s">
        <v>68</v>
      </c>
      <c r="C5" s="189" t="s">
        <v>179</v>
      </c>
      <c r="D5" s="190"/>
      <c r="E5" s="190"/>
      <c r="F5" s="190"/>
      <c r="G5" s="191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  <c r="R5" s="45"/>
    </row>
    <row r="6" spans="2:18" ht="14.25" customHeight="1">
      <c r="B6" s="34"/>
      <c r="C6" s="34"/>
      <c r="D6" s="34"/>
      <c r="E6" s="34"/>
      <c r="F6" s="34"/>
      <c r="G6" s="34"/>
      <c r="H6" s="34"/>
      <c r="I6" s="193" t="s">
        <v>85</v>
      </c>
      <c r="J6" s="41" t="s">
        <v>85</v>
      </c>
      <c r="K6" s="41"/>
      <c r="L6" s="41" t="s">
        <v>85</v>
      </c>
      <c r="M6" s="41"/>
      <c r="N6" s="41" t="s">
        <v>85</v>
      </c>
      <c r="O6" s="41"/>
      <c r="P6" s="39" t="s">
        <v>85</v>
      </c>
      <c r="Q6" s="39"/>
    </row>
    <row r="7" spans="2:18" ht="4.5" customHeight="1">
      <c r="B7" s="29"/>
      <c r="D7" s="29"/>
      <c r="E7" s="29"/>
      <c r="F7" s="29"/>
      <c r="G7" s="29"/>
      <c r="I7" s="44"/>
      <c r="J7" s="43"/>
      <c r="K7" s="43"/>
      <c r="L7" s="43"/>
      <c r="M7" s="43"/>
      <c r="N7" s="43"/>
      <c r="O7" s="43"/>
      <c r="P7" s="29"/>
      <c r="Q7" s="21"/>
    </row>
    <row r="8" spans="2:18" ht="24" customHeight="1">
      <c r="B8" s="188" t="s">
        <v>2</v>
      </c>
      <c r="C8" s="188"/>
      <c r="D8" s="188"/>
      <c r="E8" s="188"/>
      <c r="F8" s="188"/>
      <c r="G8" s="188"/>
      <c r="H8" s="99"/>
      <c r="I8" s="41">
        <f t="shared" ref="I8:I30" si="0">J8+L8+N8+P8</f>
        <v>23</v>
      </c>
      <c r="J8" s="41">
        <f>IF($C$5=Dates1!$B$3, DataPack!$B38, IF($C$5=Dates1!$B$4, DataPack!$G38, IF($C$5=Dates1!$B$5, DataPack!$L38, IF($C$5=Dates1!$B$6, DataPack!$Q38))))</f>
        <v>1</v>
      </c>
      <c r="K8" s="143"/>
      <c r="L8" s="41">
        <f>IF($C$5=Dates1!$B$3, DataPack!$C38, IF($C$5=Dates1!$B$4, DataPack!$H38, IF($C$5=Dates1!$B$5, DataPack!$M38, IF($C$5=Dates1!$B$6, DataPack!$R38))))</f>
        <v>8</v>
      </c>
      <c r="M8" s="143"/>
      <c r="N8" s="41">
        <f>IF($C$5=Dates1!$B$3, DataPack!$D38, IF($C$5=Dates1!$B$4, DataPack!$I38, IF($C$5=Dates1!$B$5, DataPack!$N38, IF($C$5=Dates1!$B$6, DataPack!$S38))))</f>
        <v>9</v>
      </c>
      <c r="O8" s="143"/>
      <c r="P8" s="41">
        <f>IF($C$5=Dates1!$B$3, DataPack!$E38, IF($C$5=Dates1!$B$4, DataPack!$J38, IF($C$5=Dates1!$B$5, DataPack!$O38, IF($C$5=Dates1!$B$6, DataPack!$T38))))</f>
        <v>5</v>
      </c>
      <c r="Q8" s="143"/>
    </row>
    <row r="9" spans="2:18" s="49" customFormat="1" ht="24" customHeight="1">
      <c r="B9" s="188" t="s">
        <v>148</v>
      </c>
      <c r="C9" s="188"/>
      <c r="D9" s="188"/>
      <c r="E9" s="188"/>
      <c r="F9" s="188"/>
      <c r="G9" s="188"/>
      <c r="H9" s="48"/>
      <c r="I9" s="41">
        <f t="shared" si="0"/>
        <v>23</v>
      </c>
      <c r="J9" s="41">
        <f>IF($C$5=Dates1!$B$3, DataPack!$B39, IF($C$5=Dates1!$B$4, DataPack!$G39, IF($C$5=Dates1!$B$5, DataPack!$L39, IF($C$5=Dates1!$B$6, DataPack!$Q39))))</f>
        <v>1</v>
      </c>
      <c r="K9" s="143"/>
      <c r="L9" s="41">
        <f>IF($C$5=Dates1!$B$3, DataPack!$C39, IF($C$5=Dates1!$B$4, DataPack!$H39, IF($C$5=Dates1!$B$5, DataPack!$M39, IF($C$5=Dates1!$B$6, DataPack!$R39))))</f>
        <v>9</v>
      </c>
      <c r="M9" s="143"/>
      <c r="N9" s="41">
        <f>IF($C$5=Dates1!$B$3, DataPack!$D39, IF($C$5=Dates1!$B$4, DataPack!$I39, IF($C$5=Dates1!$B$5, DataPack!$N39, IF($C$5=Dates1!$B$6, DataPack!$S39))))</f>
        <v>9</v>
      </c>
      <c r="O9" s="143"/>
      <c r="P9" s="41">
        <f>IF($C$5=Dates1!$B$3, DataPack!$E39, IF($C$5=Dates1!$B$4, DataPack!$J39, IF($C$5=Dates1!$B$5, DataPack!$O39, IF($C$5=Dates1!$B$6, DataPack!$T39))))</f>
        <v>4</v>
      </c>
      <c r="Q9" s="143"/>
    </row>
    <row r="10" spans="2:18" ht="24" customHeight="1">
      <c r="B10" s="188" t="s">
        <v>37</v>
      </c>
      <c r="C10" s="188"/>
      <c r="D10" s="188"/>
      <c r="E10" s="188"/>
      <c r="F10" s="188"/>
      <c r="G10" s="188"/>
      <c r="H10" s="48"/>
      <c r="I10" s="41">
        <f t="shared" si="0"/>
        <v>23</v>
      </c>
      <c r="J10" s="41">
        <f>IF($C$5=Dates1!$B$3, DataPack!$B40, IF($C$5=Dates1!$B$4, DataPack!$G40, IF($C$5=Dates1!$B$5, DataPack!$L40, IF($C$5=Dates1!$B$6, DataPack!$Q40))))</f>
        <v>1</v>
      </c>
      <c r="K10" s="143"/>
      <c r="L10" s="41">
        <f>IF($C$5=Dates1!$B$3, DataPack!$C40, IF($C$5=Dates1!$B$4, DataPack!$H40, IF($C$5=Dates1!$B$5, DataPack!$M40, IF($C$5=Dates1!$B$6, DataPack!$R40))))</f>
        <v>7</v>
      </c>
      <c r="M10" s="143"/>
      <c r="N10" s="41">
        <f>IF($C$5=Dates1!$B$3, DataPack!$D40, IF($C$5=Dates1!$B$4, DataPack!$I40, IF($C$5=Dates1!$B$5, DataPack!$N40, IF($C$5=Dates1!$B$6, DataPack!$S40))))</f>
        <v>11</v>
      </c>
      <c r="O10" s="143"/>
      <c r="P10" s="41">
        <f>IF($C$5=Dates1!$B$3, DataPack!$E40, IF($C$5=Dates1!$B$4, DataPack!$J40, IF($C$5=Dates1!$B$5, DataPack!$O40, IF($C$5=Dates1!$B$6, DataPack!$T40))))</f>
        <v>4</v>
      </c>
      <c r="Q10" s="143"/>
    </row>
    <row r="11" spans="2:18" ht="24" customHeight="1">
      <c r="B11" s="194" t="s">
        <v>120</v>
      </c>
      <c r="C11" s="194"/>
      <c r="D11" s="194"/>
      <c r="E11" s="194"/>
      <c r="F11" s="194"/>
      <c r="G11" s="194"/>
      <c r="H11" s="48"/>
      <c r="I11" s="46">
        <f t="shared" si="0"/>
        <v>23</v>
      </c>
      <c r="J11" s="46">
        <f>IF($C$5=Dates1!$B$3, DataPack!$B41, IF($C$5=Dates1!$B$4, DataPack!$G41, IF($C$5=Dates1!$B$5, DataPack!$L41, IF($C$5=Dates1!$B$6, DataPack!$Q41))))</f>
        <v>1</v>
      </c>
      <c r="K11" s="47"/>
      <c r="L11" s="46">
        <f>IF($C$5=Dates1!$B$3, DataPack!$C41, IF($C$5=Dates1!$B$4, DataPack!$H41, IF($C$5=Dates1!$B$5, DataPack!$M41, IF($C$5=Dates1!$B$6, DataPack!$R41))))</f>
        <v>7</v>
      </c>
      <c r="M11" s="47"/>
      <c r="N11" s="46">
        <f>IF($C$5=Dates1!$B$3, DataPack!$D41, IF($C$5=Dates1!$B$4, DataPack!$I41, IF($C$5=Dates1!$B$5, DataPack!$N41, IF($C$5=Dates1!$B$6, DataPack!$S41))))</f>
        <v>11</v>
      </c>
      <c r="O11" s="47"/>
      <c r="P11" s="46">
        <f>IF($C$5=Dates1!$B$3, DataPack!$E41, IF($C$5=Dates1!$B$4, DataPack!$J41, IF($C$5=Dates1!$B$5, DataPack!$O41, IF($C$5=Dates1!$B$6, DataPack!$T41))))</f>
        <v>4</v>
      </c>
      <c r="Q11" s="47"/>
    </row>
    <row r="12" spans="2:18" ht="24" customHeight="1">
      <c r="B12" s="194" t="s">
        <v>121</v>
      </c>
      <c r="C12" s="194"/>
      <c r="D12" s="194"/>
      <c r="E12" s="194"/>
      <c r="F12" s="194"/>
      <c r="G12" s="194"/>
      <c r="H12" s="48"/>
      <c r="I12" s="46">
        <f t="shared" si="0"/>
        <v>23</v>
      </c>
      <c r="J12" s="46">
        <f>IF($C$5=Dates1!$B$3, DataPack!$B42, IF($C$5=Dates1!$B$4, DataPack!$G42, IF($C$5=Dates1!$B$5, DataPack!$L42, IF($C$5=Dates1!$B$6, DataPack!$Q42))))</f>
        <v>1</v>
      </c>
      <c r="K12" s="47"/>
      <c r="L12" s="46">
        <f>IF($C$5=Dates1!$B$3, DataPack!$C42, IF($C$5=Dates1!$B$4, DataPack!$H42, IF($C$5=Dates1!$B$5, DataPack!$M42, IF($C$5=Dates1!$B$6, DataPack!$R42))))</f>
        <v>6</v>
      </c>
      <c r="M12" s="47"/>
      <c r="N12" s="46">
        <f>IF($C$5=Dates1!$B$3, DataPack!$D42, IF($C$5=Dates1!$B$4, DataPack!$I42, IF($C$5=Dates1!$B$5, DataPack!$N42, IF($C$5=Dates1!$B$6, DataPack!$S42))))</f>
        <v>10</v>
      </c>
      <c r="O12" s="47"/>
      <c r="P12" s="46">
        <f>IF($C$5=Dates1!$B$3, DataPack!$E42, IF($C$5=Dates1!$B$4, DataPack!$J42, IF($C$5=Dates1!$B$5, DataPack!$O42, IF($C$5=Dates1!$B$6, DataPack!$T42))))</f>
        <v>6</v>
      </c>
      <c r="Q12" s="47"/>
    </row>
    <row r="13" spans="2:18" ht="24" customHeight="1">
      <c r="B13" s="194" t="s">
        <v>122</v>
      </c>
      <c r="C13" s="194"/>
      <c r="D13" s="194"/>
      <c r="E13" s="194"/>
      <c r="F13" s="194"/>
      <c r="G13" s="194"/>
      <c r="H13" s="48"/>
      <c r="I13" s="46">
        <f t="shared" si="0"/>
        <v>23</v>
      </c>
      <c r="J13" s="46">
        <f>IF($C$5=Dates1!$B$3, DataPack!$B43, IF($C$5=Dates1!$B$4, DataPack!$G43, IF($C$5=Dates1!$B$5, DataPack!$L43, IF($C$5=Dates1!$B$6, DataPack!$Q43))))</f>
        <v>0</v>
      </c>
      <c r="K13" s="47"/>
      <c r="L13" s="46">
        <f>IF($C$5=Dates1!$B$3, DataPack!$C43, IF($C$5=Dates1!$B$4, DataPack!$H43, IF($C$5=Dates1!$B$5, DataPack!$M43, IF($C$5=Dates1!$B$6, DataPack!$R43))))</f>
        <v>8</v>
      </c>
      <c r="M13" s="47"/>
      <c r="N13" s="46">
        <f>IF($C$5=Dates1!$B$3, DataPack!$D43, IF($C$5=Dates1!$B$4, DataPack!$I43, IF($C$5=Dates1!$B$5, DataPack!$N43, IF($C$5=Dates1!$B$6, DataPack!$S43))))</f>
        <v>12</v>
      </c>
      <c r="O13" s="47"/>
      <c r="P13" s="46">
        <f>IF($C$5=Dates1!$B$3, DataPack!$E43, IF($C$5=Dates1!$B$4, DataPack!$J43, IF($C$5=Dates1!$B$5, DataPack!$O43, IF($C$5=Dates1!$B$6, DataPack!$T43))))</f>
        <v>3</v>
      </c>
      <c r="Q13" s="47"/>
    </row>
    <row r="14" spans="2:18" ht="22.5" customHeight="1">
      <c r="B14" s="195" t="s">
        <v>123</v>
      </c>
      <c r="C14" s="195"/>
      <c r="D14" s="195"/>
      <c r="E14" s="195"/>
      <c r="F14" s="195"/>
      <c r="G14" s="195"/>
      <c r="H14" s="48"/>
      <c r="I14" s="46">
        <f t="shared" si="0"/>
        <v>23</v>
      </c>
      <c r="J14" s="46">
        <f>IF($C$5=Dates1!$B$3, DataPack!$B44, IF($C$5=Dates1!$B$4, DataPack!$G44, IF($C$5=Dates1!$B$5, DataPack!$L44, IF($C$5=Dates1!$B$6, DataPack!$Q44))))</f>
        <v>2</v>
      </c>
      <c r="K14" s="47"/>
      <c r="L14" s="46">
        <f>IF($C$5=Dates1!$B$3, DataPack!$C44, IF($C$5=Dates1!$B$4, DataPack!$H44, IF($C$5=Dates1!$B$5, DataPack!$M44, IF($C$5=Dates1!$B$6, DataPack!$R44))))</f>
        <v>10</v>
      </c>
      <c r="M14" s="47"/>
      <c r="N14" s="46">
        <f>IF($C$5=Dates1!$B$3, DataPack!$D44, IF($C$5=Dates1!$B$4, DataPack!$I44, IF($C$5=Dates1!$B$5, DataPack!$N44, IF($C$5=Dates1!$B$6, DataPack!$S44))))</f>
        <v>9</v>
      </c>
      <c r="O14" s="47"/>
      <c r="P14" s="46">
        <f>IF($C$5=Dates1!$B$3, DataPack!$E44, IF($C$5=Dates1!$B$4, DataPack!$J44, IF($C$5=Dates1!$B$5, DataPack!$O44, IF($C$5=Dates1!$B$6, DataPack!$T44))))</f>
        <v>2</v>
      </c>
      <c r="Q14" s="47"/>
    </row>
    <row r="15" spans="2:18" ht="24" customHeight="1">
      <c r="B15" s="195" t="s">
        <v>124</v>
      </c>
      <c r="C15" s="195"/>
      <c r="D15" s="195"/>
      <c r="E15" s="195"/>
      <c r="F15" s="195"/>
      <c r="G15" s="195"/>
      <c r="H15" s="48"/>
      <c r="I15" s="46">
        <f t="shared" si="0"/>
        <v>23</v>
      </c>
      <c r="J15" s="46">
        <f>IF($C$5=Dates1!$B$3, DataPack!$B45, IF($C$5=Dates1!$B$4, DataPack!$G45, IF($C$5=Dates1!$B$5, DataPack!$L45, IF($C$5=Dates1!$B$6, DataPack!$Q45))))</f>
        <v>6</v>
      </c>
      <c r="K15" s="47"/>
      <c r="L15" s="46">
        <f>IF($C$5=Dates1!$B$3, DataPack!$C45, IF($C$5=Dates1!$B$4, DataPack!$H45, IF($C$5=Dates1!$B$5, DataPack!$M45, IF($C$5=Dates1!$B$6, DataPack!$R45))))</f>
        <v>15</v>
      </c>
      <c r="M15" s="47"/>
      <c r="N15" s="46">
        <f>IF($C$5=Dates1!$B$3, DataPack!$D45, IF($C$5=Dates1!$B$4, DataPack!$I45, IF($C$5=Dates1!$B$5, DataPack!$N45, IF($C$5=Dates1!$B$6, DataPack!$S45))))</f>
        <v>2</v>
      </c>
      <c r="O15" s="47"/>
      <c r="P15" s="46">
        <f>IF($C$5=Dates1!$B$3, DataPack!$E45, IF($C$5=Dates1!$B$4, DataPack!$J45, IF($C$5=Dates1!$B$5, DataPack!$O45, IF($C$5=Dates1!$B$6, DataPack!$T45))))</f>
        <v>0</v>
      </c>
      <c r="Q15" s="47"/>
    </row>
    <row r="16" spans="2:18" ht="24" customHeight="1">
      <c r="B16" s="196" t="s">
        <v>137</v>
      </c>
      <c r="C16" s="196"/>
      <c r="D16" s="196"/>
      <c r="E16" s="196"/>
      <c r="F16" s="196"/>
      <c r="G16" s="196"/>
      <c r="H16" s="48"/>
      <c r="I16" s="46">
        <f t="shared" si="0"/>
        <v>23</v>
      </c>
      <c r="J16" s="46">
        <f>IF($C$5=Dates1!$B$3, DataPack!$B46, IF($C$5=Dates1!$B$4, DataPack!$G46, IF($C$5=Dates1!$B$5, DataPack!$L46, IF($C$5=Dates1!$B$6, DataPack!$Q46))))</f>
        <v>4</v>
      </c>
      <c r="K16" s="47"/>
      <c r="L16" s="46">
        <f>IF($C$5=Dates1!$B$3, DataPack!$C46, IF($C$5=Dates1!$B$4, DataPack!$H46, IF($C$5=Dates1!$B$5, DataPack!$M46, IF($C$5=Dates1!$B$6, DataPack!$R46))))</f>
        <v>12</v>
      </c>
      <c r="M16" s="47"/>
      <c r="N16" s="46">
        <f>IF($C$5=Dates1!$B$3, DataPack!$D46, IF($C$5=Dates1!$B$4, DataPack!$I46, IF($C$5=Dates1!$B$5, DataPack!$N46, IF($C$5=Dates1!$B$6, DataPack!$S46))))</f>
        <v>7</v>
      </c>
      <c r="O16" s="47"/>
      <c r="P16" s="46">
        <f>IF($C$5=Dates1!$B$3, DataPack!$E46, IF($C$5=Dates1!$B$4, DataPack!$J46, IF($C$5=Dates1!$B$5, DataPack!$O46, IF($C$5=Dates1!$B$6, DataPack!$T46))))</f>
        <v>0</v>
      </c>
      <c r="Q16" s="47"/>
    </row>
    <row r="17" spans="2:17" ht="24" customHeight="1">
      <c r="B17" s="196" t="s">
        <v>138</v>
      </c>
      <c r="C17" s="196"/>
      <c r="D17" s="196"/>
      <c r="E17" s="196"/>
      <c r="F17" s="196"/>
      <c r="G17" s="196"/>
      <c r="H17" s="48"/>
      <c r="I17" s="46">
        <f t="shared" si="0"/>
        <v>23</v>
      </c>
      <c r="J17" s="46">
        <f>IF($C$5=Dates1!$B$3, DataPack!$B47, IF($C$5=Dates1!$B$4, DataPack!$G47, IF($C$5=Dates1!$B$5, DataPack!$L47, IF($C$5=Dates1!$B$6, DataPack!$Q47))))</f>
        <v>4</v>
      </c>
      <c r="K17" s="47"/>
      <c r="L17" s="46">
        <f>IF($C$5=Dates1!$B$3, DataPack!$C47, IF($C$5=Dates1!$B$4, DataPack!$H47, IF($C$5=Dates1!$B$5, DataPack!$M47, IF($C$5=Dates1!$B$6, DataPack!$R47))))</f>
        <v>14</v>
      </c>
      <c r="M17" s="47"/>
      <c r="N17" s="46">
        <f>IF($C$5=Dates1!$B$3, DataPack!$D47, IF($C$5=Dates1!$B$4, DataPack!$I47, IF($C$5=Dates1!$B$5, DataPack!$N47, IF($C$5=Dates1!$B$6, DataPack!$S47))))</f>
        <v>4</v>
      </c>
      <c r="O17" s="47"/>
      <c r="P17" s="46">
        <f>IF($C$5=Dates1!$B$3, DataPack!$E47, IF($C$5=Dates1!$B$4, DataPack!$J47, IF($C$5=Dates1!$B$5, DataPack!$O47, IF($C$5=Dates1!$B$6, DataPack!$T47))))</f>
        <v>1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8"/>
      <c r="I18" s="41">
        <f t="shared" si="0"/>
        <v>23</v>
      </c>
      <c r="J18" s="41">
        <f>IF($C$5=Dates1!$B$3, DataPack!$B48, IF($C$5=Dates1!$B$4, DataPack!$G48, IF($C$5=Dates1!$B$5, DataPack!$L48, IF($C$5=Dates1!$B$6, DataPack!$Q48))))</f>
        <v>1</v>
      </c>
      <c r="K18" s="143"/>
      <c r="L18" s="41">
        <f>IF($C$5=Dates1!$B$3, DataPack!$C48, IF($C$5=Dates1!$B$4, DataPack!$H48, IF($C$5=Dates1!$B$5, DataPack!$M48, IF($C$5=Dates1!$B$6, DataPack!$R48))))</f>
        <v>9</v>
      </c>
      <c r="M18" s="143"/>
      <c r="N18" s="41">
        <f>IF($C$5=Dates1!$B$3, DataPack!$D48, IF($C$5=Dates1!$B$4, DataPack!$I48, IF($C$5=Dates1!$B$5, DataPack!$N48, IF($C$5=Dates1!$B$6, DataPack!$S48))))</f>
        <v>10</v>
      </c>
      <c r="O18" s="143"/>
      <c r="P18" s="41">
        <f>IF($C$5=Dates1!$B$3, DataPack!$E48, IF($C$5=Dates1!$B$4, DataPack!$J48, IF($C$5=Dates1!$B$5, DataPack!$O48, IF($C$5=Dates1!$B$6, DataPack!$T48))))</f>
        <v>3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6">
        <f t="shared" si="0"/>
        <v>23</v>
      </c>
      <c r="J19" s="46">
        <f>IF($C$5=Dates1!$B$3, DataPack!$B49, IF($C$5=Dates1!$B$4, DataPack!$G49, IF($C$5=Dates1!$B$5, DataPack!$L49, IF($C$5=Dates1!$B$6, DataPack!$Q49))))</f>
        <v>0</v>
      </c>
      <c r="K19" s="47"/>
      <c r="L19" s="46">
        <f>IF($C$5=Dates1!$B$3, DataPack!$C49, IF($C$5=Dates1!$B$4, DataPack!$H49, IF($C$5=Dates1!$B$5, DataPack!$M49, IF($C$5=Dates1!$B$6, DataPack!$R49))))</f>
        <v>11</v>
      </c>
      <c r="M19" s="47"/>
      <c r="N19" s="46">
        <f>IF($C$5=Dates1!$B$3, DataPack!$D49, IF($C$5=Dates1!$B$4, DataPack!$I49, IF($C$5=Dates1!$B$5, DataPack!$N49, IF($C$5=Dates1!$B$6, DataPack!$S49))))</f>
        <v>9</v>
      </c>
      <c r="O19" s="47"/>
      <c r="P19" s="46">
        <f>IF($C$5=Dates1!$B$3, DataPack!$E49, IF($C$5=Dates1!$B$4, DataPack!$J49, IF($C$5=Dates1!$B$5, DataPack!$O49, IF($C$5=Dates1!$B$6, DataPack!$T49))))</f>
        <v>3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6">
        <f t="shared" si="0"/>
        <v>23</v>
      </c>
      <c r="J20" s="46">
        <f>IF($C$5=Dates1!$B$3, DataPack!$B50, IF($C$5=Dates1!$B$4, DataPack!$G50, IF($C$5=Dates1!$B$5, DataPack!$L50, IF($C$5=Dates1!$B$6, DataPack!$Q50))))</f>
        <v>2</v>
      </c>
      <c r="K20" s="47"/>
      <c r="L20" s="46">
        <f>IF($C$5=Dates1!$B$3, DataPack!$C50, IF($C$5=Dates1!$B$4, DataPack!$H50, IF($C$5=Dates1!$B$5, DataPack!$M50, IF($C$5=Dates1!$B$6, DataPack!$R50))))</f>
        <v>12</v>
      </c>
      <c r="M20" s="47"/>
      <c r="N20" s="46">
        <f>IF($C$5=Dates1!$B$3, DataPack!$D50, IF($C$5=Dates1!$B$4, DataPack!$I50, IF($C$5=Dates1!$B$5, DataPack!$N50, IF($C$5=Dates1!$B$6, DataPack!$S50))))</f>
        <v>9</v>
      </c>
      <c r="O20" s="47"/>
      <c r="P20" s="46">
        <f>IF($C$5=Dates1!$B$3, DataPack!$E50, IF($C$5=Dates1!$B$4, DataPack!$J50, IF($C$5=Dates1!$B$5, DataPack!$O50, IF($C$5=Dates1!$B$6, DataPack!$T50))))</f>
        <v>0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6">
        <f t="shared" si="0"/>
        <v>23</v>
      </c>
      <c r="J21" s="46">
        <f>IF($C$5=Dates1!$B$3, DataPack!$B51, IF($C$5=Dates1!$B$4, DataPack!$G51, IF($C$5=Dates1!$B$5, DataPack!$L51, IF($C$5=Dates1!$B$6, DataPack!$Q51))))</f>
        <v>7</v>
      </c>
      <c r="K21" s="47"/>
      <c r="L21" s="46">
        <f>IF($C$5=Dates1!$B$3, DataPack!$C51, IF($C$5=Dates1!$B$4, DataPack!$H51, IF($C$5=Dates1!$B$5, DataPack!$M51, IF($C$5=Dates1!$B$6, DataPack!$R51))))</f>
        <v>10</v>
      </c>
      <c r="M21" s="47"/>
      <c r="N21" s="46">
        <f>IF($C$5=Dates1!$B$3, DataPack!$D51, IF($C$5=Dates1!$B$4, DataPack!$I51, IF($C$5=Dates1!$B$5, DataPack!$N51, IF($C$5=Dates1!$B$6, DataPack!$S51))))</f>
        <v>6</v>
      </c>
      <c r="O21" s="47"/>
      <c r="P21" s="46">
        <f>IF($C$5=Dates1!$B$3, DataPack!$E51, IF($C$5=Dates1!$B$4, DataPack!$J51, IF($C$5=Dates1!$B$5, DataPack!$O51, IF($C$5=Dates1!$B$6, DataPack!$T51))))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6">
        <f t="shared" si="0"/>
        <v>23</v>
      </c>
      <c r="J22" s="46">
        <f>IF($C$5=Dates1!$B$3, DataPack!$B52, IF($C$5=Dates1!$B$4, DataPack!$G52, IF($C$5=Dates1!$B$5, DataPack!$L52, IF($C$5=Dates1!$B$6, DataPack!$Q52))))</f>
        <v>3</v>
      </c>
      <c r="K22" s="47"/>
      <c r="L22" s="46">
        <f>IF($C$5=Dates1!$B$3, DataPack!$C52, IF($C$5=Dates1!$B$4, DataPack!$H52, IF($C$5=Dates1!$B$5, DataPack!$M52, IF($C$5=Dates1!$B$6, DataPack!$R52))))</f>
        <v>7</v>
      </c>
      <c r="M22" s="47"/>
      <c r="N22" s="46">
        <f>IF($C$5=Dates1!$B$3, DataPack!$D52, IF($C$5=Dates1!$B$4, DataPack!$I52, IF($C$5=Dates1!$B$5, DataPack!$N52, IF($C$5=Dates1!$B$6, DataPack!$S52))))</f>
        <v>11</v>
      </c>
      <c r="O22" s="47"/>
      <c r="P22" s="46">
        <f>IF($C$5=Dates1!$B$3, DataPack!$E52, IF($C$5=Dates1!$B$4, DataPack!$J52, IF($C$5=Dates1!$B$5, DataPack!$O52, IF($C$5=Dates1!$B$6, DataPack!$T52))))</f>
        <v>2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8"/>
      <c r="I23" s="41">
        <f t="shared" si="0"/>
        <v>23</v>
      </c>
      <c r="J23" s="41">
        <f>IF($C$5=Dates1!$B$3, DataPack!$B53, IF($C$5=Dates1!$B$4, DataPack!$G53, IF($C$5=Dates1!$B$5, DataPack!$L53, IF($C$5=Dates1!$B$6, DataPack!$Q53))))</f>
        <v>1</v>
      </c>
      <c r="K23" s="143"/>
      <c r="L23" s="41">
        <f>IF($C$5=Dates1!$B$3, DataPack!$C53, IF($C$5=Dates1!$B$4, DataPack!$H53, IF($C$5=Dates1!$B$5, DataPack!$M53, IF($C$5=Dates1!$B$6, DataPack!$R53))))</f>
        <v>9</v>
      </c>
      <c r="M23" s="143"/>
      <c r="N23" s="41">
        <f>IF($C$5=Dates1!$B$3, DataPack!$D53, IF($C$5=Dates1!$B$4, DataPack!$I53, IF($C$5=Dates1!$B$5, DataPack!$N53, IF($C$5=Dates1!$B$6, DataPack!$S53))))</f>
        <v>8</v>
      </c>
      <c r="O23" s="143"/>
      <c r="P23" s="41">
        <f>IF($C$5=Dates1!$B$3, DataPack!$E53, IF($C$5=Dates1!$B$4, DataPack!$J53, IF($C$5=Dates1!$B$5, DataPack!$O53, IF($C$5=Dates1!$B$6, DataPack!$T53))))</f>
        <v>5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6">
        <f t="shared" si="0"/>
        <v>23</v>
      </c>
      <c r="J24" s="46">
        <f>IF($C$5=Dates1!$B$3, DataPack!$B54, IF($C$5=Dates1!$B$4, DataPack!$G54, IF($C$5=Dates1!$B$5, DataPack!$L54, IF($C$5=Dates1!$B$6, DataPack!$Q54))))</f>
        <v>2</v>
      </c>
      <c r="K24" s="47"/>
      <c r="L24" s="46">
        <f>IF($C$5=Dates1!$B$3, DataPack!$C54, IF($C$5=Dates1!$B$4, DataPack!$H54, IF($C$5=Dates1!$B$5, DataPack!$M54, IF($C$5=Dates1!$B$6, DataPack!$R54))))</f>
        <v>13</v>
      </c>
      <c r="M24" s="47"/>
      <c r="N24" s="46">
        <f>IF($C$5=Dates1!$B$3, DataPack!$D54, IF($C$5=Dates1!$B$4, DataPack!$I54, IF($C$5=Dates1!$B$5, DataPack!$N54, IF($C$5=Dates1!$B$6, DataPack!$S54))))</f>
        <v>3</v>
      </c>
      <c r="O24" s="47"/>
      <c r="P24" s="46">
        <f>IF($C$5=Dates1!$B$3, DataPack!$E54, IF($C$5=Dates1!$B$4, DataPack!$J54, IF($C$5=Dates1!$B$5, DataPack!$O54, IF($C$5=Dates1!$B$6, DataPack!$T54))))</f>
        <v>5</v>
      </c>
      <c r="Q24" s="47"/>
    </row>
    <row r="25" spans="2:17" ht="24" customHeight="1">
      <c r="B25" s="196" t="s">
        <v>139</v>
      </c>
      <c r="C25" s="196"/>
      <c r="D25" s="196"/>
      <c r="E25" s="196"/>
      <c r="F25" s="196"/>
      <c r="G25" s="196"/>
      <c r="H25" s="48"/>
      <c r="I25" s="46">
        <f t="shared" si="0"/>
        <v>23</v>
      </c>
      <c r="J25" s="46">
        <f>IF($C$5=Dates1!$B$3, DataPack!$B55, IF($C$5=Dates1!$B$4, DataPack!$G55, IF($C$5=Dates1!$B$5, DataPack!$L55, IF($C$5=Dates1!$B$6, DataPack!$Q55))))</f>
        <v>3</v>
      </c>
      <c r="K25" s="47"/>
      <c r="L25" s="46">
        <f>IF($C$5=Dates1!$B$3, DataPack!$C55, IF($C$5=Dates1!$B$4, DataPack!$H55, IF($C$5=Dates1!$B$5, DataPack!$M55, IF($C$5=Dates1!$B$6, DataPack!$R55))))</f>
        <v>11</v>
      </c>
      <c r="M25" s="47"/>
      <c r="N25" s="46">
        <f>IF($C$5=Dates1!$B$3, DataPack!$D55, IF($C$5=Dates1!$B$4, DataPack!$I55, IF($C$5=Dates1!$B$5, DataPack!$N55, IF($C$5=Dates1!$B$6, DataPack!$S55))))</f>
        <v>6</v>
      </c>
      <c r="O25" s="47"/>
      <c r="P25" s="46">
        <f>IF($C$5=Dates1!$B$3, DataPack!$E55, IF($C$5=Dates1!$B$4, DataPack!$J55, IF($C$5=Dates1!$B$5, DataPack!$O55, IF($C$5=Dates1!$B$6, DataPack!$T55))))</f>
        <v>3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6">
        <f t="shared" si="0"/>
        <v>23</v>
      </c>
      <c r="J26" s="46">
        <f>IF($C$5=Dates1!$B$3, DataPack!$B56, IF($C$5=Dates1!$B$4, DataPack!$G56, IF($C$5=Dates1!$B$5, DataPack!$L56, IF($C$5=Dates1!$B$6, DataPack!$Q56))))</f>
        <v>4</v>
      </c>
      <c r="K26" s="47"/>
      <c r="L26" s="46">
        <f>IF($C$5=Dates1!$B$3, DataPack!$C56, IF($C$5=Dates1!$B$4, DataPack!$H56, IF($C$5=Dates1!$B$5, DataPack!$M56, IF($C$5=Dates1!$B$6, DataPack!$R56))))</f>
        <v>12</v>
      </c>
      <c r="M26" s="47"/>
      <c r="N26" s="46">
        <f>IF($C$5=Dates1!$B$3, DataPack!$D56, IF($C$5=Dates1!$B$4, DataPack!$I56, IF($C$5=Dates1!$B$5, DataPack!$N56, IF($C$5=Dates1!$B$6, DataPack!$S56))))</f>
        <v>5</v>
      </c>
      <c r="O26" s="47"/>
      <c r="P26" s="46">
        <f>IF($C$5=Dates1!$B$3, DataPack!$E56, IF($C$5=Dates1!$B$4, DataPack!$J56, IF($C$5=Dates1!$B$5, DataPack!$O56, IF($C$5=Dates1!$B$6, DataPack!$T56))))</f>
        <v>2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6">
        <f t="shared" si="0"/>
        <v>23</v>
      </c>
      <c r="J27" s="46">
        <f>IF($C$5=Dates1!$B$3, DataPack!$B57, IF($C$5=Dates1!$B$4, DataPack!$G57, IF($C$5=Dates1!$B$5, DataPack!$L57, IF($C$5=Dates1!$B$6, DataPack!$Q57))))</f>
        <v>1</v>
      </c>
      <c r="K27" s="47"/>
      <c r="L27" s="46">
        <f>IF($C$5=Dates1!$B$3, DataPack!$C57, IF($C$5=Dates1!$B$4, DataPack!$H57, IF($C$5=Dates1!$B$5, DataPack!$M57, IF($C$5=Dates1!$B$6, DataPack!$R57))))</f>
        <v>10</v>
      </c>
      <c r="M27" s="47"/>
      <c r="N27" s="46">
        <f>IF($C$5=Dates1!$B$3, DataPack!$D57, IF($C$5=Dates1!$B$4, DataPack!$I57, IF($C$5=Dates1!$B$5, DataPack!$N57, IF($C$5=Dates1!$B$6, DataPack!$S57))))</f>
        <v>11</v>
      </c>
      <c r="O27" s="47"/>
      <c r="P27" s="46">
        <f>IF($C$5=Dates1!$B$3, DataPack!$E57, IF($C$5=Dates1!$B$4, DataPack!$J57, IF($C$5=Dates1!$B$5, DataPack!$O57, IF($C$5=Dates1!$B$6, DataPack!$T57))))</f>
        <v>1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6">
        <f t="shared" si="0"/>
        <v>23</v>
      </c>
      <c r="J28" s="46">
        <f>IF($C$5=Dates1!$B$3, DataPack!$B58, IF($C$5=Dates1!$B$4, DataPack!$G58, IF($C$5=Dates1!$B$5, DataPack!$L58, IF($C$5=Dates1!$B$6, DataPack!$Q58))))</f>
        <v>5</v>
      </c>
      <c r="K28" s="47"/>
      <c r="L28" s="46">
        <f>IF($C$5=Dates1!$B$3, DataPack!$C58, IF($C$5=Dates1!$B$4, DataPack!$H58, IF($C$5=Dates1!$B$5, DataPack!$M58, IF($C$5=Dates1!$B$6, DataPack!$R58))))</f>
        <v>8</v>
      </c>
      <c r="M28" s="47"/>
      <c r="N28" s="46">
        <f>IF($C$5=Dates1!$B$3, DataPack!$D58, IF($C$5=Dates1!$B$4, DataPack!$I58, IF($C$5=Dates1!$B$5, DataPack!$N58, IF($C$5=Dates1!$B$6, DataPack!$S58))))</f>
        <v>10</v>
      </c>
      <c r="O28" s="47"/>
      <c r="P28" s="46">
        <f>IF($C$5=Dates1!$B$3, DataPack!$E58, IF($C$5=Dates1!$B$4, DataPack!$J58, IF($C$5=Dates1!$B$5, DataPack!$O58, IF($C$5=Dates1!$B$6, DataPack!$T58))))</f>
        <v>0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6">
        <f t="shared" si="0"/>
        <v>23</v>
      </c>
      <c r="J29" s="46">
        <f>IF($C$5=Dates1!$B$3, DataPack!$B59, IF($C$5=Dates1!$B$4, DataPack!$G59, IF($C$5=Dates1!$B$5, DataPack!$L59, IF($C$5=Dates1!$B$6, DataPack!$Q59))))</f>
        <v>0</v>
      </c>
      <c r="K29" s="47"/>
      <c r="L29" s="46">
        <f>IF($C$5=Dates1!$B$3, DataPack!$C59, IF($C$5=Dates1!$B$4, DataPack!$H59, IF($C$5=Dates1!$B$5, DataPack!$M59, IF($C$5=Dates1!$B$6, DataPack!$R59))))</f>
        <v>8</v>
      </c>
      <c r="M29" s="47"/>
      <c r="N29" s="46">
        <f>IF($C$5=Dates1!$B$3, DataPack!$D59, IF($C$5=Dates1!$B$4, DataPack!$I59, IF($C$5=Dates1!$B$5, DataPack!$N59, IF($C$5=Dates1!$B$6, DataPack!$S59))))</f>
        <v>10</v>
      </c>
      <c r="O29" s="47"/>
      <c r="P29" s="46">
        <f>IF($C$5=Dates1!$B$3, DataPack!$E59, IF($C$5=Dates1!$B$4, DataPack!$J59, IF($C$5=Dates1!$B$5, DataPack!$O59, IF($C$5=Dates1!$B$6, DataPack!$T59))))</f>
        <v>5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23</v>
      </c>
      <c r="J30" s="50">
        <f>IF($C$5=Dates1!$B$3, DataPack!$B60, IF($C$5=Dates1!$B$4, DataPack!$G60, IF($C$5=Dates1!$B$5, DataPack!$L60, IF($C$5=Dates1!$B$6, DataPack!$Q60))))</f>
        <v>2</v>
      </c>
      <c r="K30" s="51"/>
      <c r="L30" s="50">
        <f>IF($C$5=Dates1!$B$3, DataPack!$C60, IF($C$5=Dates1!$B$4, DataPack!$H60, IF($C$5=Dates1!$B$5, DataPack!$M60, IF($C$5=Dates1!$B$6, DataPack!$R60))))</f>
        <v>7</v>
      </c>
      <c r="M30" s="51"/>
      <c r="N30" s="50">
        <f>IF($C$5=Dates1!$B$3, DataPack!$D60, IF($C$5=Dates1!$B$4, DataPack!$I60, IF($C$5=Dates1!$B$5, DataPack!$N60, IF($C$5=Dates1!$B$6, DataPack!$S60))))</f>
        <v>10</v>
      </c>
      <c r="O30" s="51"/>
      <c r="P30" s="46">
        <f>IF($C$5=Dates1!$B$3, DataPack!$E60, IF($C$5=Dates1!$B$4, DataPack!$J60, IF($C$5=Dates1!$B$5, DataPack!$O60, IF($C$5=Dates1!$B$6, DataPack!$T60))))</f>
        <v>4</v>
      </c>
      <c r="Q30" s="51"/>
    </row>
    <row r="31" spans="2:17">
      <c r="M31" s="199" t="s">
        <v>93</v>
      </c>
      <c r="N31" s="199"/>
      <c r="O31" s="199"/>
      <c r="P31" s="186"/>
      <c r="Q31" s="186"/>
    </row>
    <row r="32" spans="2:17">
      <c r="B32" s="36" t="s">
        <v>241</v>
      </c>
    </row>
    <row r="33" spans="2:2" ht="13.5" customHeight="1">
      <c r="B33" s="36" t="s">
        <v>140</v>
      </c>
    </row>
    <row r="34" spans="2:2">
      <c r="B34" s="36"/>
    </row>
  </sheetData>
  <sheetProtection sheet="1"/>
  <mergeCells count="30">
    <mergeCell ref="B21:G21"/>
    <mergeCell ref="B22:G22"/>
    <mergeCell ref="B23:G23"/>
    <mergeCell ref="B24:G24"/>
    <mergeCell ref="B29:G29"/>
    <mergeCell ref="B30:G30"/>
    <mergeCell ref="B25:G25"/>
    <mergeCell ref="B26:G26"/>
    <mergeCell ref="B27:G27"/>
    <mergeCell ref="B28:G28"/>
    <mergeCell ref="B13:G13"/>
    <mergeCell ref="B14:G14"/>
    <mergeCell ref="B15:G15"/>
    <mergeCell ref="N5:O5"/>
    <mergeCell ref="P5:Q5"/>
    <mergeCell ref="J5:K5"/>
    <mergeCell ref="L5:M5"/>
    <mergeCell ref="B8:G8"/>
    <mergeCell ref="C5:G5"/>
    <mergeCell ref="I5:I6"/>
    <mergeCell ref="M31:Q31"/>
    <mergeCell ref="B16:G16"/>
    <mergeCell ref="B9:G9"/>
    <mergeCell ref="B10:G10"/>
    <mergeCell ref="B11:G11"/>
    <mergeCell ref="B12:G12"/>
    <mergeCell ref="B17:G17"/>
    <mergeCell ref="B18:G18"/>
    <mergeCell ref="B19:G19"/>
    <mergeCell ref="B20:G20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1" customWidth="1"/>
    <col min="2" max="2" width="16" style="21" customWidth="1"/>
    <col min="3" max="3" width="1.5703125" style="29" customWidth="1"/>
    <col min="4" max="4" width="10" style="21" customWidth="1"/>
    <col min="5" max="5" width="10.28515625" style="21" customWidth="1"/>
    <col min="6" max="6" width="12" style="21" customWidth="1"/>
    <col min="7" max="7" width="13.42578125" style="21" customWidth="1"/>
    <col min="8" max="8" width="1.5703125" style="29" customWidth="1"/>
    <col min="9" max="9" width="11.5703125" style="21" customWidth="1"/>
    <col min="10" max="15" width="7.5703125" style="21" customWidth="1"/>
    <col min="16" max="16" width="7.5703125" style="53" customWidth="1"/>
    <col min="17" max="17" width="7.5703125" style="44" customWidth="1"/>
    <col min="18" max="16384" width="9.140625" style="21"/>
  </cols>
  <sheetData>
    <row r="2" spans="2:17" ht="14.25" customHeight="1">
      <c r="B2" s="104" t="str">
        <f>"Table 2b: Inspection outcomes of general further education colleges/tertiary colleges inspected " &amp; IF('Table 2b'!C5=Dates1!$B$3, "between " &amp; Dates1!$B$3, IF('Table 2b'!C5 = Dates1!B4, "in " &amp; Dates1!B4, IF('Table 2b'!C5=Dates1!B5, "in " &amp; Dates1!B5, IF('Table 2b'!C5=Dates1!B6, "in " &amp; Dates1!B6, IF('Table 2b'!C5=Dates1!B7, "in " &amp; Dates1!B7)))))  &amp; " (final)"&amp;CHAR(185)</f>
        <v>Table 2b: Inspection outcomes of general further education colleges/tertiary colleges inspected between 1 October 2011 and 31 December 2011 (final)¹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2" t="s">
        <v>68</v>
      </c>
      <c r="C5" s="189" t="s">
        <v>179</v>
      </c>
      <c r="D5" s="190"/>
      <c r="E5" s="190"/>
      <c r="F5" s="190"/>
      <c r="G5" s="191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4"/>
      <c r="C6" s="34"/>
      <c r="D6" s="34"/>
      <c r="E6" s="34"/>
      <c r="F6" s="34"/>
      <c r="G6" s="34"/>
      <c r="H6" s="34"/>
      <c r="I6" s="193" t="s">
        <v>85</v>
      </c>
      <c r="J6" s="41" t="s">
        <v>85</v>
      </c>
      <c r="K6" s="41"/>
      <c r="L6" s="41" t="s">
        <v>85</v>
      </c>
      <c r="M6" s="41"/>
      <c r="N6" s="41" t="s">
        <v>85</v>
      </c>
      <c r="O6" s="41"/>
      <c r="P6" s="27" t="s">
        <v>85</v>
      </c>
      <c r="Q6" s="54"/>
    </row>
    <row r="7" spans="2:17" ht="4.5" customHeight="1">
      <c r="B7" s="29"/>
      <c r="D7" s="29"/>
      <c r="E7" s="29"/>
      <c r="F7" s="29"/>
      <c r="G7" s="29"/>
      <c r="I7" s="44"/>
      <c r="J7" s="43"/>
      <c r="K7" s="43"/>
      <c r="L7" s="43"/>
      <c r="M7" s="43"/>
      <c r="N7" s="43"/>
      <c r="O7" s="43"/>
      <c r="P7" s="29"/>
      <c r="Q7" s="53"/>
    </row>
    <row r="8" spans="2:17" ht="24" customHeight="1">
      <c r="B8" s="188" t="s">
        <v>2</v>
      </c>
      <c r="C8" s="188"/>
      <c r="D8" s="188"/>
      <c r="E8" s="188"/>
      <c r="F8" s="188"/>
      <c r="G8" s="188"/>
      <c r="H8" s="100"/>
      <c r="I8" s="145">
        <f t="shared" ref="I8:I30" si="0">J8+L8+N8+P8</f>
        <v>13</v>
      </c>
      <c r="J8" s="41">
        <f>IF($C$5=Dates1!$B$3, DataPack!$B64, IF($C$5=Dates1!$B$4, DataPack!$G64, IF($C$5=Dates1!$B$5, DataPack!$L64, IF($C$5=Dates1!$B$6, DataPack!$Q64))))</f>
        <v>1</v>
      </c>
      <c r="K8" s="143"/>
      <c r="L8" s="41">
        <f>IF($C$5=Dates1!$B$3, DataPack!$C64, IF($C$5=Dates1!$B$4, DataPack!$H64, IF($C$5=Dates1!$B$5, DataPack!$M64, IF($C$5=Dates1!$B$6, DataPack!$R64))))</f>
        <v>5</v>
      </c>
      <c r="M8" s="143"/>
      <c r="N8" s="41">
        <f>IF($C$5=Dates1!$B$3, DataPack!$D64, IF($C$5=Dates1!$B$4, DataPack!$I64, IF($C$5=Dates1!$B$5, DataPack!$N64, IF($C$5=Dates1!$B$6, DataPack!$S64))))</f>
        <v>5</v>
      </c>
      <c r="O8" s="143"/>
      <c r="P8" s="41">
        <f>IF($C$5=Dates1!$B$3, DataPack!$E64, IF($C$5=Dates1!$B$4, DataPack!$J64, IF($C$5=Dates1!$B$5, DataPack!$O64, IF($C$5=Dates1!$B$6, DataPack!$T64))))</f>
        <v>2</v>
      </c>
      <c r="Q8" s="143"/>
    </row>
    <row r="9" spans="2:17" s="49" customFormat="1" ht="24" customHeight="1">
      <c r="B9" s="188" t="s">
        <v>148</v>
      </c>
      <c r="C9" s="188"/>
      <c r="D9" s="188"/>
      <c r="E9" s="188"/>
      <c r="F9" s="188"/>
      <c r="G9" s="188"/>
      <c r="H9" s="48"/>
      <c r="I9" s="145">
        <f t="shared" si="0"/>
        <v>13</v>
      </c>
      <c r="J9" s="41">
        <f>IF($C$5=Dates1!$B$3, DataPack!$B65, IF($C$5=Dates1!$B$4, DataPack!$G65, IF($C$5=Dates1!$B$5, DataPack!$L65, IF($C$5=Dates1!$B$6, DataPack!$Q65))))</f>
        <v>1</v>
      </c>
      <c r="K9" s="143"/>
      <c r="L9" s="41">
        <f>IF($C$5=Dates1!$B$3, DataPack!$C65, IF($C$5=Dates1!$B$4, DataPack!$H65, IF($C$5=Dates1!$B$5, DataPack!$M65, IF($C$5=Dates1!$B$6, DataPack!$R65))))</f>
        <v>5</v>
      </c>
      <c r="M9" s="143"/>
      <c r="N9" s="41">
        <f>IF($C$5=Dates1!$B$3, DataPack!$D65, IF($C$5=Dates1!$B$4, DataPack!$I65, IF($C$5=Dates1!$B$5, DataPack!$N65, IF($C$5=Dates1!$B$6, DataPack!$S65))))</f>
        <v>5</v>
      </c>
      <c r="O9" s="143"/>
      <c r="P9" s="41">
        <f>IF($C$5=Dates1!$B$3, DataPack!$E65, IF($C$5=Dates1!$B$4, DataPack!$J65, IF($C$5=Dates1!$B$5, DataPack!$O65, IF($C$5=Dates1!$B$6, DataPack!$T65))))</f>
        <v>2</v>
      </c>
      <c r="Q9" s="143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45">
        <f t="shared" si="0"/>
        <v>13</v>
      </c>
      <c r="J10" s="41">
        <f>IF($C$5=Dates1!$B$3, DataPack!$B66, IF($C$5=Dates1!$B$4, DataPack!$G66, IF($C$5=Dates1!$B$5, DataPack!$L66, IF($C$5=Dates1!$B$6, DataPack!$Q66))))</f>
        <v>1</v>
      </c>
      <c r="K10" s="143"/>
      <c r="L10" s="41">
        <f>IF($C$5=Dates1!$B$3, DataPack!$C66, IF($C$5=Dates1!$B$4, DataPack!$H66, IF($C$5=Dates1!$B$5, DataPack!$M66, IF($C$5=Dates1!$B$6, DataPack!$R66))))</f>
        <v>4</v>
      </c>
      <c r="M10" s="143"/>
      <c r="N10" s="41">
        <f>IF($C$5=Dates1!$B$3, DataPack!$D66, IF($C$5=Dates1!$B$4, DataPack!$I66, IF($C$5=Dates1!$B$5, DataPack!$N66, IF($C$5=Dates1!$B$6, DataPack!$S66))))</f>
        <v>6</v>
      </c>
      <c r="O10" s="143"/>
      <c r="P10" s="41">
        <f>IF($C$5=Dates1!$B$3, DataPack!$E66, IF($C$5=Dates1!$B$4, DataPack!$J66, IF($C$5=Dates1!$B$5, DataPack!$O66, IF($C$5=Dates1!$B$6, DataPack!$T66))))</f>
        <v>2</v>
      </c>
      <c r="Q10" s="143"/>
    </row>
    <row r="11" spans="2:17" ht="24" customHeight="1">
      <c r="B11" s="194" t="s">
        <v>120</v>
      </c>
      <c r="C11" s="194"/>
      <c r="D11" s="194"/>
      <c r="E11" s="194"/>
      <c r="F11" s="194"/>
      <c r="G11" s="194"/>
      <c r="H11" s="48"/>
      <c r="I11" s="49">
        <f t="shared" si="0"/>
        <v>13</v>
      </c>
      <c r="J11" s="46">
        <f>IF($C$5=Dates1!$B$3, DataPack!$B67, IF($C$5=Dates1!$B$4, DataPack!$G67, IF($C$5=Dates1!$B$5, DataPack!$L67, IF($C$5=Dates1!$B$6, DataPack!$Q67))))</f>
        <v>1</v>
      </c>
      <c r="K11" s="47"/>
      <c r="L11" s="46">
        <f>IF($C$5=Dates1!$B$3, DataPack!$C67, IF($C$5=Dates1!$B$4, DataPack!$H67, IF($C$5=Dates1!$B$5, DataPack!$M67, IF($C$5=Dates1!$B$6, DataPack!$R67))))</f>
        <v>4</v>
      </c>
      <c r="M11" s="47"/>
      <c r="N11" s="46">
        <f>IF($C$5=Dates1!$B$3, DataPack!$D67, IF($C$5=Dates1!$B$4, DataPack!$I67, IF($C$5=Dates1!$B$5, DataPack!$N67, IF($C$5=Dates1!$B$6, DataPack!$S67))))</f>
        <v>6</v>
      </c>
      <c r="O11" s="47"/>
      <c r="P11" s="46">
        <f>IF($C$5=Dates1!$B$3, DataPack!$E67, IF($C$5=Dates1!$B$4, DataPack!$J67, IF($C$5=Dates1!$B$5, DataPack!$O67, IF($C$5=Dates1!$B$6, DataPack!$T67))))</f>
        <v>2</v>
      </c>
      <c r="Q11" s="47"/>
    </row>
    <row r="12" spans="2:17" ht="24" customHeight="1">
      <c r="B12" s="194" t="s">
        <v>121</v>
      </c>
      <c r="C12" s="194"/>
      <c r="D12" s="194"/>
      <c r="E12" s="194"/>
      <c r="F12" s="194"/>
      <c r="G12" s="194"/>
      <c r="H12" s="48"/>
      <c r="I12" s="49">
        <f t="shared" si="0"/>
        <v>13</v>
      </c>
      <c r="J12" s="46">
        <f>IF($C$5=Dates1!$B$3, DataPack!$B68, IF($C$5=Dates1!$B$4, DataPack!$G68, IF($C$5=Dates1!$B$5, DataPack!$L68, IF($C$5=Dates1!$B$6, DataPack!$Q68))))</f>
        <v>1</v>
      </c>
      <c r="K12" s="47"/>
      <c r="L12" s="46">
        <f>IF($C$5=Dates1!$B$3, DataPack!$C68, IF($C$5=Dates1!$B$4, DataPack!$H68, IF($C$5=Dates1!$B$5, DataPack!$M68, IF($C$5=Dates1!$B$6, DataPack!$R68))))</f>
        <v>3</v>
      </c>
      <c r="M12" s="47"/>
      <c r="N12" s="46">
        <f>IF($C$5=Dates1!$B$3, DataPack!$D68, IF($C$5=Dates1!$B$4, DataPack!$I68, IF($C$5=Dates1!$B$5, DataPack!$N68, IF($C$5=Dates1!$B$6, DataPack!$S68))))</f>
        <v>7</v>
      </c>
      <c r="O12" s="47"/>
      <c r="P12" s="46">
        <f>IF($C$5=Dates1!$B$3, DataPack!$E68, IF($C$5=Dates1!$B$4, DataPack!$J68, IF($C$5=Dates1!$B$5, DataPack!$O68, IF($C$5=Dates1!$B$6, DataPack!$T68))))</f>
        <v>2</v>
      </c>
      <c r="Q12" s="47"/>
    </row>
    <row r="13" spans="2:17" ht="24" customHeight="1">
      <c r="B13" s="194" t="s">
        <v>122</v>
      </c>
      <c r="C13" s="194"/>
      <c r="D13" s="194"/>
      <c r="E13" s="194"/>
      <c r="F13" s="194"/>
      <c r="G13" s="194"/>
      <c r="H13" s="48"/>
      <c r="I13" s="49">
        <f t="shared" si="0"/>
        <v>13</v>
      </c>
      <c r="J13" s="46">
        <f>IF($C$5=Dates1!$B$3, DataPack!$B69, IF($C$5=Dates1!$B$4, DataPack!$G69, IF($C$5=Dates1!$B$5, DataPack!$L69, IF($C$5=Dates1!$B$6, DataPack!$Q69))))</f>
        <v>0</v>
      </c>
      <c r="K13" s="47"/>
      <c r="L13" s="46">
        <f>IF($C$5=Dates1!$B$3, DataPack!$C69, IF($C$5=Dates1!$B$4, DataPack!$H69, IF($C$5=Dates1!$B$5, DataPack!$M69, IF($C$5=Dates1!$B$6, DataPack!$R69))))</f>
        <v>5</v>
      </c>
      <c r="M13" s="47"/>
      <c r="N13" s="46">
        <f>IF($C$5=Dates1!$B$3, DataPack!$D69, IF($C$5=Dates1!$B$4, DataPack!$I69, IF($C$5=Dates1!$B$5, DataPack!$N69, IF($C$5=Dates1!$B$6, DataPack!$S69))))</f>
        <v>7</v>
      </c>
      <c r="O13" s="47"/>
      <c r="P13" s="46">
        <f>IF($C$5=Dates1!$B$3, DataPack!$E69, IF($C$5=Dates1!$B$4, DataPack!$J69, IF($C$5=Dates1!$B$5, DataPack!$O69, IF($C$5=Dates1!$B$6, DataPack!$T69))))</f>
        <v>1</v>
      </c>
      <c r="Q13" s="47"/>
    </row>
    <row r="14" spans="2:17" ht="24" customHeight="1">
      <c r="B14" s="195" t="s">
        <v>123</v>
      </c>
      <c r="C14" s="195"/>
      <c r="D14" s="195"/>
      <c r="E14" s="195"/>
      <c r="F14" s="195"/>
      <c r="G14" s="195"/>
      <c r="H14" s="48"/>
      <c r="I14" s="49">
        <f t="shared" si="0"/>
        <v>13</v>
      </c>
      <c r="J14" s="46">
        <f>IF($C$5=Dates1!$B$3, DataPack!$B70, IF($C$5=Dates1!$B$4, DataPack!$G70, IF($C$5=Dates1!$B$5, DataPack!$L70, IF($C$5=Dates1!$B$6, DataPack!$Q70))))</f>
        <v>1</v>
      </c>
      <c r="K14" s="47"/>
      <c r="L14" s="46">
        <f>IF($C$5=Dates1!$B$3, DataPack!$C70, IF($C$5=Dates1!$B$4, DataPack!$H70, IF($C$5=Dates1!$B$5, DataPack!$M70, IF($C$5=Dates1!$B$6, DataPack!$R70))))</f>
        <v>7</v>
      </c>
      <c r="M14" s="47"/>
      <c r="N14" s="46">
        <f>IF($C$5=Dates1!$B$3, DataPack!$D70, IF($C$5=Dates1!$B$4, DataPack!$I70, IF($C$5=Dates1!$B$5, DataPack!$N70, IF($C$5=Dates1!$B$6, DataPack!$S70))))</f>
        <v>4</v>
      </c>
      <c r="O14" s="47"/>
      <c r="P14" s="46">
        <f>IF($C$5=Dates1!$B$3, DataPack!$E70, IF($C$5=Dates1!$B$4, DataPack!$J70, IF($C$5=Dates1!$B$5, DataPack!$O70, IF($C$5=Dates1!$B$6, DataPack!$T70))))</f>
        <v>1</v>
      </c>
      <c r="Q14" s="47"/>
    </row>
    <row r="15" spans="2:17" ht="24" customHeight="1">
      <c r="B15" s="195" t="s">
        <v>124</v>
      </c>
      <c r="C15" s="195"/>
      <c r="D15" s="195"/>
      <c r="E15" s="195"/>
      <c r="F15" s="195"/>
      <c r="G15" s="195"/>
      <c r="H15" s="48"/>
      <c r="I15" s="49">
        <f t="shared" si="0"/>
        <v>13</v>
      </c>
      <c r="J15" s="46">
        <f>IF($C$5=Dates1!$B$3, DataPack!$B71, IF($C$5=Dates1!$B$4, DataPack!$G71, IF($C$5=Dates1!$B$5, DataPack!$L71, IF($C$5=Dates1!$B$6, DataPack!$Q71))))</f>
        <v>3</v>
      </c>
      <c r="K15" s="47"/>
      <c r="L15" s="46">
        <f>IF($C$5=Dates1!$B$3, DataPack!$C71, IF($C$5=Dates1!$B$4, DataPack!$H71, IF($C$5=Dates1!$B$5, DataPack!$M71, IF($C$5=Dates1!$B$6, DataPack!$R71))))</f>
        <v>9</v>
      </c>
      <c r="M15" s="47"/>
      <c r="N15" s="46">
        <f>IF($C$5=Dates1!$B$3, DataPack!$D71, IF($C$5=Dates1!$B$4, DataPack!$I71, IF($C$5=Dates1!$B$5, DataPack!$N71, IF($C$5=Dates1!$B$6, DataPack!$S71))))</f>
        <v>1</v>
      </c>
      <c r="O15" s="47"/>
      <c r="P15" s="46">
        <f>IF($C$5=Dates1!$B$3, DataPack!$E71, IF($C$5=Dates1!$B$4, DataPack!$J71, IF($C$5=Dates1!$B$5, DataPack!$O71, IF($C$5=Dates1!$B$6, DataPack!$T71))))</f>
        <v>0</v>
      </c>
      <c r="Q15" s="47"/>
    </row>
    <row r="16" spans="2:17" ht="24" customHeight="1">
      <c r="B16" s="196" t="s">
        <v>137</v>
      </c>
      <c r="C16" s="196"/>
      <c r="D16" s="196"/>
      <c r="E16" s="196"/>
      <c r="F16" s="196"/>
      <c r="G16" s="196"/>
      <c r="H16" s="48"/>
      <c r="I16" s="49">
        <f t="shared" si="0"/>
        <v>13</v>
      </c>
      <c r="J16" s="46">
        <f>IF($C$5=Dates1!$B$3, DataPack!$B72, IF($C$5=Dates1!$B$4, DataPack!$G72, IF($C$5=Dates1!$B$5, DataPack!$L72, IF($C$5=Dates1!$B$6, DataPack!$Q72))))</f>
        <v>2</v>
      </c>
      <c r="K16" s="47"/>
      <c r="L16" s="46">
        <f>IF($C$5=Dates1!$B$3, DataPack!$C72, IF($C$5=Dates1!$B$4, DataPack!$H72, IF($C$5=Dates1!$B$5, DataPack!$M72, IF($C$5=Dates1!$B$6, DataPack!$R72))))</f>
        <v>7</v>
      </c>
      <c r="M16" s="47"/>
      <c r="N16" s="46">
        <f>IF($C$5=Dates1!$B$3, DataPack!$D72, IF($C$5=Dates1!$B$4, DataPack!$I72, IF($C$5=Dates1!$B$5, DataPack!$N72, IF($C$5=Dates1!$B$6, DataPack!$S72))))</f>
        <v>4</v>
      </c>
      <c r="O16" s="47"/>
      <c r="P16" s="46">
        <f>IF($C$5=Dates1!$B$3, DataPack!$E72, IF($C$5=Dates1!$B$4, DataPack!$J72, IF($C$5=Dates1!$B$5, DataPack!$O72, IF($C$5=Dates1!$B$6, DataPack!$T72))))</f>
        <v>0</v>
      </c>
      <c r="Q16" s="47"/>
    </row>
    <row r="17" spans="2:17" ht="24" customHeight="1">
      <c r="B17" s="196" t="s">
        <v>138</v>
      </c>
      <c r="C17" s="196"/>
      <c r="D17" s="196"/>
      <c r="E17" s="196"/>
      <c r="F17" s="196"/>
      <c r="G17" s="196"/>
      <c r="H17" s="48"/>
      <c r="I17" s="49">
        <f t="shared" si="0"/>
        <v>13</v>
      </c>
      <c r="J17" s="46">
        <f>IF($C$5=Dates1!$B$3, DataPack!$B73, IF($C$5=Dates1!$B$4, DataPack!$G73, IF($C$5=Dates1!$B$5, DataPack!$L73, IF($C$5=Dates1!$B$6, DataPack!$Q73))))</f>
        <v>2</v>
      </c>
      <c r="K17" s="47"/>
      <c r="L17" s="46">
        <f>IF($C$5=Dates1!$B$3, DataPack!$C73, IF($C$5=Dates1!$B$4, DataPack!$H73, IF($C$5=Dates1!$B$5, DataPack!$M73, IF($C$5=Dates1!$B$6, DataPack!$R73))))</f>
        <v>9</v>
      </c>
      <c r="M17" s="47"/>
      <c r="N17" s="46">
        <f>IF($C$5=Dates1!$B$3, DataPack!$D73, IF($C$5=Dates1!$B$4, DataPack!$I73, IF($C$5=Dates1!$B$5, DataPack!$N73, IF($C$5=Dates1!$B$6, DataPack!$S73))))</f>
        <v>2</v>
      </c>
      <c r="O17" s="47"/>
      <c r="P17" s="46">
        <f>IF($C$5=Dates1!$B$3, DataPack!$E73, IF($C$5=Dates1!$B$4, DataPack!$J73, IF($C$5=Dates1!$B$5, DataPack!$O73, IF($C$5=Dates1!$B$6, DataPack!$T73))))</f>
        <v>0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8"/>
      <c r="I18" s="145">
        <f t="shared" si="0"/>
        <v>13</v>
      </c>
      <c r="J18" s="41">
        <f>IF($C$5=Dates1!$B$3, DataPack!$B74, IF($C$5=Dates1!$B$4, DataPack!$G74, IF($C$5=Dates1!$B$5, DataPack!$L74, IF($C$5=Dates1!$B$6, DataPack!$Q74))))</f>
        <v>1</v>
      </c>
      <c r="K18" s="143"/>
      <c r="L18" s="41">
        <f>IF($C$5=Dates1!$B$3, DataPack!$C74, IF($C$5=Dates1!$B$4, DataPack!$H74, IF($C$5=Dates1!$B$5, DataPack!$M74, IF($C$5=Dates1!$B$6, DataPack!$R74))))</f>
        <v>5</v>
      </c>
      <c r="M18" s="143"/>
      <c r="N18" s="41">
        <f>IF($C$5=Dates1!$B$3, DataPack!$D74, IF($C$5=Dates1!$B$4, DataPack!$I74, IF($C$5=Dates1!$B$5, DataPack!$N74, IF($C$5=Dates1!$B$6, DataPack!$S74))))</f>
        <v>5</v>
      </c>
      <c r="O18" s="143"/>
      <c r="P18" s="41">
        <f>IF($C$5=Dates1!$B$3, DataPack!$E74, IF($C$5=Dates1!$B$4, DataPack!$J74, IF($C$5=Dates1!$B$5, DataPack!$O74, IF($C$5=Dates1!$B$6, DataPack!$T74))))</f>
        <v>2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9">
        <f t="shared" si="0"/>
        <v>13</v>
      </c>
      <c r="J19" s="46">
        <f>IF($C$5=Dates1!$B$3, DataPack!$B75, IF($C$5=Dates1!$B$4, DataPack!$G75, IF($C$5=Dates1!$B$5, DataPack!$L75, IF($C$5=Dates1!$B$6, DataPack!$Q75))))</f>
        <v>0</v>
      </c>
      <c r="K19" s="47"/>
      <c r="L19" s="46">
        <f>IF($C$5=Dates1!$B$3, DataPack!$C75, IF($C$5=Dates1!$B$4, DataPack!$H75, IF($C$5=Dates1!$B$5, DataPack!$M75, IF($C$5=Dates1!$B$6, DataPack!$R75))))</f>
        <v>6</v>
      </c>
      <c r="M19" s="47"/>
      <c r="N19" s="46">
        <f>IF($C$5=Dates1!$B$3, DataPack!$D75, IF($C$5=Dates1!$B$4, DataPack!$I75, IF($C$5=Dates1!$B$5, DataPack!$N75, IF($C$5=Dates1!$B$6, DataPack!$S75))))</f>
        <v>5</v>
      </c>
      <c r="O19" s="47"/>
      <c r="P19" s="46">
        <f>IF($C$5=Dates1!$B$3, DataPack!$E75, IF($C$5=Dates1!$B$4, DataPack!$J75, IF($C$5=Dates1!$B$5, DataPack!$O75, IF($C$5=Dates1!$B$6, DataPack!$T75))))</f>
        <v>2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9">
        <f t="shared" si="0"/>
        <v>13</v>
      </c>
      <c r="J20" s="46">
        <f>IF($C$5=Dates1!$B$3, DataPack!$B76, IF($C$5=Dates1!$B$4, DataPack!$G76, IF($C$5=Dates1!$B$5, DataPack!$L76, IF($C$5=Dates1!$B$6, DataPack!$Q76))))</f>
        <v>1</v>
      </c>
      <c r="K20" s="47"/>
      <c r="L20" s="46">
        <f>IF($C$5=Dates1!$B$3, DataPack!$C76, IF($C$5=Dates1!$B$4, DataPack!$H76, IF($C$5=Dates1!$B$5, DataPack!$M76, IF($C$5=Dates1!$B$6, DataPack!$R76))))</f>
        <v>7</v>
      </c>
      <c r="M20" s="47"/>
      <c r="N20" s="46">
        <f>IF($C$5=Dates1!$B$3, DataPack!$D76, IF($C$5=Dates1!$B$4, DataPack!$I76, IF($C$5=Dates1!$B$5, DataPack!$N76, IF($C$5=Dates1!$B$6, DataPack!$S76))))</f>
        <v>5</v>
      </c>
      <c r="O20" s="47"/>
      <c r="P20" s="46">
        <f>IF($C$5=Dates1!$B$3, DataPack!$E76, IF($C$5=Dates1!$B$4, DataPack!$J76, IF($C$5=Dates1!$B$5, DataPack!$O76, IF($C$5=Dates1!$B$6, DataPack!$T76))))</f>
        <v>0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9">
        <f t="shared" si="0"/>
        <v>13</v>
      </c>
      <c r="J21" s="46">
        <f>IF($C$5=Dates1!$B$3, DataPack!$B77, IF($C$5=Dates1!$B$4, DataPack!$G77, IF($C$5=Dates1!$B$5, DataPack!$L77, IF($C$5=Dates1!$B$6, DataPack!$Q77))))</f>
        <v>5</v>
      </c>
      <c r="K21" s="47"/>
      <c r="L21" s="46">
        <f>IF($C$5=Dates1!$B$3, DataPack!$C77, IF($C$5=Dates1!$B$4, DataPack!$H77, IF($C$5=Dates1!$B$5, DataPack!$M77, IF($C$5=Dates1!$B$6, DataPack!$R77))))</f>
        <v>6</v>
      </c>
      <c r="M21" s="47"/>
      <c r="N21" s="46">
        <f>IF($C$5=Dates1!$B$3, DataPack!$D77, IF($C$5=Dates1!$B$4, DataPack!$I77, IF($C$5=Dates1!$B$5, DataPack!$N77, IF($C$5=Dates1!$B$6, DataPack!$S77))))</f>
        <v>2</v>
      </c>
      <c r="O21" s="47"/>
      <c r="P21" s="46">
        <f>IF($C$5=Dates1!$B$3, DataPack!$E77, IF($C$5=Dates1!$B$4, DataPack!$J77, IF($C$5=Dates1!$B$5, DataPack!$O77, IF($C$5=Dates1!$B$6, DataPack!$T77))))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9">
        <f t="shared" si="0"/>
        <v>13</v>
      </c>
      <c r="J22" s="46">
        <f>IF($C$5=Dates1!$B$3, DataPack!$B78, IF($C$5=Dates1!$B$4, DataPack!$G78, IF($C$5=Dates1!$B$5, DataPack!$L78, IF($C$5=Dates1!$B$6, DataPack!$Q78))))</f>
        <v>1</v>
      </c>
      <c r="K22" s="47"/>
      <c r="L22" s="46">
        <f>IF($C$5=Dates1!$B$3, DataPack!$C78, IF($C$5=Dates1!$B$4, DataPack!$H78, IF($C$5=Dates1!$B$5, DataPack!$M78, IF($C$5=Dates1!$B$6, DataPack!$R78))))</f>
        <v>5</v>
      </c>
      <c r="M22" s="47"/>
      <c r="N22" s="46">
        <f>IF($C$5=Dates1!$B$3, DataPack!$D78, IF($C$5=Dates1!$B$4, DataPack!$I78, IF($C$5=Dates1!$B$5, DataPack!$N78, IF($C$5=Dates1!$B$6, DataPack!$S78))))</f>
        <v>5</v>
      </c>
      <c r="O22" s="47"/>
      <c r="P22" s="46">
        <f>IF($C$5=Dates1!$B$3, DataPack!$E78, IF($C$5=Dates1!$B$4, DataPack!$J78, IF($C$5=Dates1!$B$5, DataPack!$O78, IF($C$5=Dates1!$B$6, DataPack!$T78))))</f>
        <v>2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8"/>
      <c r="I23" s="145">
        <f t="shared" si="0"/>
        <v>13</v>
      </c>
      <c r="J23" s="41">
        <f>IF($C$5=Dates1!$B$3, DataPack!$B79, IF($C$5=Dates1!$B$4, DataPack!$G79, IF($C$5=Dates1!$B$5, DataPack!$L79, IF($C$5=Dates1!$B$6, DataPack!$Q79))))</f>
        <v>1</v>
      </c>
      <c r="K23" s="143"/>
      <c r="L23" s="41">
        <f>IF($C$5=Dates1!$B$3, DataPack!$C79, IF($C$5=Dates1!$B$4, DataPack!$H79, IF($C$5=Dates1!$B$5, DataPack!$M79, IF($C$5=Dates1!$B$6, DataPack!$R79))))</f>
        <v>6</v>
      </c>
      <c r="M23" s="143"/>
      <c r="N23" s="41">
        <f>IF($C$5=Dates1!$B$3, DataPack!$D79, IF($C$5=Dates1!$B$4, DataPack!$I79, IF($C$5=Dates1!$B$5, DataPack!$N79, IF($C$5=Dates1!$B$6, DataPack!$S79))))</f>
        <v>4</v>
      </c>
      <c r="O23" s="143"/>
      <c r="P23" s="41">
        <f>IF($C$5=Dates1!$B$3, DataPack!$E79, IF($C$5=Dates1!$B$4, DataPack!$J79, IF($C$5=Dates1!$B$5, DataPack!$O79, IF($C$5=Dates1!$B$6, DataPack!$T79))))</f>
        <v>2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9">
        <f t="shared" si="0"/>
        <v>13</v>
      </c>
      <c r="J24" s="46">
        <f>IF($C$5=Dates1!$B$3, DataPack!$B80, IF($C$5=Dates1!$B$4, DataPack!$G80, IF($C$5=Dates1!$B$5, DataPack!$L80, IF($C$5=Dates1!$B$6, DataPack!$Q80))))</f>
        <v>2</v>
      </c>
      <c r="K24" s="47"/>
      <c r="L24" s="46">
        <f>IF($C$5=Dates1!$B$3, DataPack!$C80, IF($C$5=Dates1!$B$4, DataPack!$H80, IF($C$5=Dates1!$B$5, DataPack!$M80, IF($C$5=Dates1!$B$6, DataPack!$R80))))</f>
        <v>8</v>
      </c>
      <c r="M24" s="47"/>
      <c r="N24" s="46">
        <f>IF($C$5=Dates1!$B$3, DataPack!$D80, IF($C$5=Dates1!$B$4, DataPack!$I80, IF($C$5=Dates1!$B$5, DataPack!$N80, IF($C$5=Dates1!$B$6, DataPack!$S80))))</f>
        <v>1</v>
      </c>
      <c r="O24" s="47"/>
      <c r="P24" s="46">
        <f>IF($C$5=Dates1!$B$3, DataPack!$E80, IF($C$5=Dates1!$B$4, DataPack!$J80, IF($C$5=Dates1!$B$5, DataPack!$O80, IF($C$5=Dates1!$B$6, DataPack!$T80))))</f>
        <v>2</v>
      </c>
      <c r="Q24" s="47"/>
    </row>
    <row r="25" spans="2:17" ht="24" customHeight="1">
      <c r="B25" s="196" t="s">
        <v>139</v>
      </c>
      <c r="C25" s="196"/>
      <c r="D25" s="196"/>
      <c r="E25" s="196"/>
      <c r="F25" s="196"/>
      <c r="G25" s="196"/>
      <c r="H25" s="48"/>
      <c r="I25" s="49">
        <f t="shared" si="0"/>
        <v>13</v>
      </c>
      <c r="J25" s="46">
        <f>IF($C$5=Dates1!$B$3, DataPack!$B81, IF($C$5=Dates1!$B$4, DataPack!$G81, IF($C$5=Dates1!$B$5, DataPack!$L81, IF($C$5=Dates1!$B$6, DataPack!$Q81))))</f>
        <v>2</v>
      </c>
      <c r="K25" s="47"/>
      <c r="L25" s="46">
        <f>IF($C$5=Dates1!$B$3, DataPack!$C81, IF($C$5=Dates1!$B$4, DataPack!$H81, IF($C$5=Dates1!$B$5, DataPack!$M81, IF($C$5=Dates1!$B$6, DataPack!$R81))))</f>
        <v>8</v>
      </c>
      <c r="M25" s="47"/>
      <c r="N25" s="46">
        <f>IF($C$5=Dates1!$B$3, DataPack!$D81, IF($C$5=Dates1!$B$4, DataPack!$I81, IF($C$5=Dates1!$B$5, DataPack!$N81, IF($C$5=Dates1!$B$6, DataPack!$S81))))</f>
        <v>1</v>
      </c>
      <c r="O25" s="47"/>
      <c r="P25" s="46">
        <f>IF($C$5=Dates1!$B$3, DataPack!$E81, IF($C$5=Dates1!$B$4, DataPack!$J81, IF($C$5=Dates1!$B$5, DataPack!$O81, IF($C$5=Dates1!$B$6, DataPack!$T81))))</f>
        <v>2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9">
        <f t="shared" si="0"/>
        <v>13</v>
      </c>
      <c r="J26" s="46">
        <f>IF($C$5=Dates1!$B$3, DataPack!$B82, IF($C$5=Dates1!$B$4, DataPack!$G82, IF($C$5=Dates1!$B$5, DataPack!$L82, IF($C$5=Dates1!$B$6, DataPack!$Q82))))</f>
        <v>2</v>
      </c>
      <c r="K26" s="47"/>
      <c r="L26" s="46">
        <f>IF($C$5=Dates1!$B$3, DataPack!$C82, IF($C$5=Dates1!$B$4, DataPack!$H82, IF($C$5=Dates1!$B$5, DataPack!$M82, IF($C$5=Dates1!$B$6, DataPack!$R82))))</f>
        <v>8</v>
      </c>
      <c r="M26" s="47"/>
      <c r="N26" s="46">
        <f>IF($C$5=Dates1!$B$3, DataPack!$D82, IF($C$5=Dates1!$B$4, DataPack!$I82, IF($C$5=Dates1!$B$5, DataPack!$N82, IF($C$5=Dates1!$B$6, DataPack!$S82))))</f>
        <v>2</v>
      </c>
      <c r="O26" s="47"/>
      <c r="P26" s="46">
        <f>IF($C$5=Dates1!$B$3, DataPack!$E82, IF($C$5=Dates1!$B$4, DataPack!$J82, IF($C$5=Dates1!$B$5, DataPack!$O82, IF($C$5=Dates1!$B$6, DataPack!$T82))))</f>
        <v>1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9">
        <f t="shared" si="0"/>
        <v>13</v>
      </c>
      <c r="J27" s="46">
        <f>IF($C$5=Dates1!$B$3, DataPack!$B83, IF($C$5=Dates1!$B$4, DataPack!$G83, IF($C$5=Dates1!$B$5, DataPack!$L83, IF($C$5=Dates1!$B$6, DataPack!$Q83))))</f>
        <v>0</v>
      </c>
      <c r="K27" s="47"/>
      <c r="L27" s="46">
        <f>IF($C$5=Dates1!$B$3, DataPack!$C83, IF($C$5=Dates1!$B$4, DataPack!$H83, IF($C$5=Dates1!$B$5, DataPack!$M83, IF($C$5=Dates1!$B$6, DataPack!$R83))))</f>
        <v>7</v>
      </c>
      <c r="M27" s="47"/>
      <c r="N27" s="46">
        <f>IF($C$5=Dates1!$B$3, DataPack!$D83, IF($C$5=Dates1!$B$4, DataPack!$I83, IF($C$5=Dates1!$B$5, DataPack!$N83, IF($C$5=Dates1!$B$6, DataPack!$S83))))</f>
        <v>6</v>
      </c>
      <c r="O27" s="47"/>
      <c r="P27" s="46">
        <f>IF($C$5=Dates1!$B$3, DataPack!$E83, IF($C$5=Dates1!$B$4, DataPack!$J83, IF($C$5=Dates1!$B$5, DataPack!$O83, IF($C$5=Dates1!$B$6, DataPack!$T83))))</f>
        <v>0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9">
        <f t="shared" si="0"/>
        <v>13</v>
      </c>
      <c r="J28" s="46">
        <f>IF($C$5=Dates1!$B$3, DataPack!$B84, IF($C$5=Dates1!$B$4, DataPack!$G84, IF($C$5=Dates1!$B$5, DataPack!$L84, IF($C$5=Dates1!$B$6, DataPack!$Q84))))</f>
        <v>3</v>
      </c>
      <c r="K28" s="47"/>
      <c r="L28" s="46">
        <f>IF($C$5=Dates1!$B$3, DataPack!$C84, IF($C$5=Dates1!$B$4, DataPack!$H84, IF($C$5=Dates1!$B$5, DataPack!$M84, IF($C$5=Dates1!$B$6, DataPack!$R84))))</f>
        <v>5</v>
      </c>
      <c r="M28" s="47"/>
      <c r="N28" s="46">
        <f>IF($C$5=Dates1!$B$3, DataPack!$D84, IF($C$5=Dates1!$B$4, DataPack!$I84, IF($C$5=Dates1!$B$5, DataPack!$N84, IF($C$5=Dates1!$B$6, DataPack!$S84))))</f>
        <v>5</v>
      </c>
      <c r="O28" s="47"/>
      <c r="P28" s="46">
        <f>IF($C$5=Dates1!$B$3, DataPack!$E84, IF($C$5=Dates1!$B$4, DataPack!$J84, IF($C$5=Dates1!$B$5, DataPack!$O84, IF($C$5=Dates1!$B$6, DataPack!$T84))))</f>
        <v>0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6">
        <f t="shared" si="0"/>
        <v>13</v>
      </c>
      <c r="J29" s="46">
        <f>IF($C$5=Dates1!$B$3, DataPack!$B85, IF($C$5=Dates1!$B$4, DataPack!$G85, IF($C$5=Dates1!$B$5, DataPack!$L85, IF($C$5=Dates1!$B$6, DataPack!$Q85))))</f>
        <v>0</v>
      </c>
      <c r="K29" s="47"/>
      <c r="L29" s="46">
        <f>IF($C$5=Dates1!$B$3, DataPack!$C85, IF($C$5=Dates1!$B$4, DataPack!$H85, IF($C$5=Dates1!$B$5, DataPack!$M85, IF($C$5=Dates1!$B$6, DataPack!$R85))))</f>
        <v>6</v>
      </c>
      <c r="M29" s="47"/>
      <c r="N29" s="46">
        <f>IF($C$5=Dates1!$B$3, DataPack!$D85, IF($C$5=Dates1!$B$4, DataPack!$I85, IF($C$5=Dates1!$B$5, DataPack!$N85, IF($C$5=Dates1!$B$6, DataPack!$S85))))</f>
        <v>5</v>
      </c>
      <c r="O29" s="47"/>
      <c r="P29" s="46">
        <f>IF($C$5=Dates1!$B$3, DataPack!$E85, IF($C$5=Dates1!$B$4, DataPack!$J85, IF($C$5=Dates1!$B$5, DataPack!$O85, IF($C$5=Dates1!$B$6, DataPack!$T85))))</f>
        <v>2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13</v>
      </c>
      <c r="J30" s="50">
        <f>IF($C$5=Dates1!$B$3, DataPack!$B86, IF($C$5=Dates1!$B$4, DataPack!$G86, IF($C$5=Dates1!$B$5, DataPack!$L86, IF($C$5=Dates1!$B$6, DataPack!$Q86))))</f>
        <v>2</v>
      </c>
      <c r="K30" s="51"/>
      <c r="L30" s="50">
        <f>IF($C$5=Dates1!$B$3, DataPack!$C86, IF($C$5=Dates1!$B$4, DataPack!$H86, IF($C$5=Dates1!$B$5, DataPack!$M86, IF($C$5=Dates1!$B$6, DataPack!$R86))))</f>
        <v>4</v>
      </c>
      <c r="M30" s="51"/>
      <c r="N30" s="50">
        <f>IF($C$5=Dates1!$B$3, DataPack!$D86, IF($C$5=Dates1!$B$4, DataPack!$I86, IF($C$5=Dates1!$B$5, DataPack!$N86, IF($C$5=Dates1!$B$6, DataPack!$S86))))</f>
        <v>5</v>
      </c>
      <c r="O30" s="51"/>
      <c r="P30" s="50">
        <f>IF($C$5=Dates1!$B$3, DataPack!$E86, IF($C$5=Dates1!$B$4, DataPack!$J86, IF($C$5=Dates1!$B$5, DataPack!$O86, IF($C$5=Dates1!$B$6, DataPack!$T86))))</f>
        <v>2</v>
      </c>
      <c r="Q30" s="51"/>
    </row>
    <row r="31" spans="2:17" ht="15" customHeight="1">
      <c r="M31" s="199" t="s">
        <v>93</v>
      </c>
      <c r="N31" s="199"/>
      <c r="O31" s="199"/>
      <c r="P31" s="199"/>
      <c r="Q31" s="186"/>
    </row>
    <row r="32" spans="2:17">
      <c r="B32" s="36" t="s">
        <v>136</v>
      </c>
    </row>
    <row r="33" spans="2:2">
      <c r="B33" s="36" t="s">
        <v>140</v>
      </c>
    </row>
    <row r="34" spans="2:2">
      <c r="B34" s="36"/>
    </row>
    <row r="36" spans="2:2">
      <c r="B36" s="70"/>
    </row>
  </sheetData>
  <sheetProtection sheet="1"/>
  <mergeCells count="30">
    <mergeCell ref="M31:Q31"/>
    <mergeCell ref="J5:K5"/>
    <mergeCell ref="L5:M5"/>
    <mergeCell ref="N5:O5"/>
    <mergeCell ref="P5:Q5"/>
    <mergeCell ref="B28:G28"/>
    <mergeCell ref="B27:G27"/>
    <mergeCell ref="B24:G24"/>
    <mergeCell ref="B26:G26"/>
    <mergeCell ref="B25:G25"/>
    <mergeCell ref="I5:I6"/>
    <mergeCell ref="B30:G30"/>
    <mergeCell ref="B29:G29"/>
    <mergeCell ref="B16:G16"/>
    <mergeCell ref="B21:G21"/>
    <mergeCell ref="B20:G20"/>
    <mergeCell ref="B19:G19"/>
    <mergeCell ref="B18:G18"/>
    <mergeCell ref="B23:G23"/>
    <mergeCell ref="B22:G22"/>
    <mergeCell ref="C5:G5"/>
    <mergeCell ref="B9:G9"/>
    <mergeCell ref="B10:G10"/>
    <mergeCell ref="B11:G11"/>
    <mergeCell ref="B8:G8"/>
    <mergeCell ref="B17:G17"/>
    <mergeCell ref="B12:G12"/>
    <mergeCell ref="B13:G13"/>
    <mergeCell ref="B14:G14"/>
    <mergeCell ref="B15:G15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1" customWidth="1"/>
    <col min="2" max="2" width="16" style="21" customWidth="1"/>
    <col min="3" max="3" width="1.5703125" style="29" customWidth="1"/>
    <col min="4" max="4" width="10" style="21" customWidth="1"/>
    <col min="5" max="5" width="10.28515625" style="21" customWidth="1"/>
    <col min="6" max="6" width="12" style="21" customWidth="1"/>
    <col min="7" max="7" width="13.28515625" style="21" customWidth="1"/>
    <col min="8" max="8" width="1.5703125" style="29" customWidth="1"/>
    <col min="9" max="9" width="11.5703125" style="21" customWidth="1"/>
    <col min="10" max="15" width="7.5703125" style="21" customWidth="1"/>
    <col min="16" max="16" width="7.5703125" style="53" customWidth="1"/>
    <col min="17" max="17" width="7.5703125" style="44" customWidth="1"/>
    <col min="18" max="16384" width="9.140625" style="21"/>
  </cols>
  <sheetData>
    <row r="2" spans="2:17" ht="14.25" customHeight="1">
      <c r="B2" s="104" t="str">
        <f>"Table 2c: Inspection outcomes of sixth form colleges inspected " &amp; IF('Table 2c'!C5=Dates1!$B$3, "between " &amp; Dates1!$B$3, IF('Table 2c'!C5 = Dates1!B4, "in " &amp; Dates1!B4, IF('Table 2c'!C5=Dates1!B5, "in " &amp; Dates1!B5, IF('Table 2c'!C5=Dates1!B6, "in " &amp; Dates1!B6, IF('Table 2c'!C5=Dates1!B7, "in " &amp; Dates1!B7)))))  &amp; " (final)"</f>
        <v>Table 2c: Inspection outcomes of sixth form colleges inspected between 1 October 2011 and 31 December 2011 (final)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2" t="s">
        <v>68</v>
      </c>
      <c r="C5" s="189" t="s">
        <v>179</v>
      </c>
      <c r="D5" s="190"/>
      <c r="E5" s="190"/>
      <c r="F5" s="190"/>
      <c r="G5" s="191"/>
      <c r="I5" s="192" t="s">
        <v>119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4"/>
      <c r="C6" s="34"/>
      <c r="D6" s="34"/>
      <c r="E6" s="34"/>
      <c r="F6" s="34"/>
      <c r="G6" s="34"/>
      <c r="H6" s="34"/>
      <c r="I6" s="193" t="s">
        <v>85</v>
      </c>
      <c r="J6" s="41" t="s">
        <v>85</v>
      </c>
      <c r="K6" s="41"/>
      <c r="L6" s="41" t="s">
        <v>85</v>
      </c>
      <c r="M6" s="41"/>
      <c r="N6" s="41" t="s">
        <v>85</v>
      </c>
      <c r="O6" s="41"/>
      <c r="P6" s="27" t="s">
        <v>85</v>
      </c>
      <c r="Q6" s="54"/>
    </row>
    <row r="7" spans="2:17" ht="4.5" customHeight="1">
      <c r="B7" s="29"/>
      <c r="D7" s="29"/>
      <c r="E7" s="29"/>
      <c r="F7" s="29"/>
      <c r="G7" s="29"/>
      <c r="I7" s="44"/>
      <c r="J7" s="43"/>
      <c r="K7" s="43"/>
      <c r="L7" s="43"/>
      <c r="M7" s="43"/>
      <c r="N7" s="43"/>
      <c r="O7" s="43"/>
      <c r="P7" s="29"/>
      <c r="Q7" s="53"/>
    </row>
    <row r="8" spans="2:17" ht="24" customHeight="1">
      <c r="B8" s="188" t="s">
        <v>2</v>
      </c>
      <c r="C8" s="188"/>
      <c r="D8" s="188"/>
      <c r="E8" s="188"/>
      <c r="F8" s="188"/>
      <c r="G8" s="188"/>
      <c r="H8" s="100"/>
      <c r="I8" s="145">
        <f t="shared" ref="I8:I30" si="0">J8+L8+N8+P8</f>
        <v>8</v>
      </c>
      <c r="J8" s="41">
        <f>IF($C$5=Dates1!$B$3, DataPack!$B90, IF($C$5=Dates1!$B$4, DataPack!$G90, IF($C$5=Dates1!$B$5, DataPack!$L90, IF($C$5=Dates1!$B$6, DataPack!$Q90))))</f>
        <v>0</v>
      </c>
      <c r="K8" s="143"/>
      <c r="L8" s="41">
        <f>IF($C$5=Dates1!$B$3, DataPack!$C90, IF($C$5=Dates1!$B$4, DataPack!$H90, IF($C$5=Dates1!$B$5, DataPack!$M90, IF($C$5=Dates1!$B$6, DataPack!$R90))))</f>
        <v>2</v>
      </c>
      <c r="M8" s="143"/>
      <c r="N8" s="41">
        <f>IF($C$5=Dates1!$B$3, DataPack!$D90, IF($C$5=Dates1!$B$4, DataPack!$I90, IF($C$5=Dates1!$B$5, DataPack!$N90, IF($C$5=Dates1!$B$6, DataPack!$S90))))</f>
        <v>4</v>
      </c>
      <c r="O8" s="143"/>
      <c r="P8" s="41">
        <f>IF($C$5=Dates1!$B$3, DataPack!$E90, IF($C$5=Dates1!$B$4, DataPack!$J90, IF($C$5=Dates1!$B$5, DataPack!$O90, IF($C$5=Dates1!$B$6, DataPack!$T90))))</f>
        <v>2</v>
      </c>
      <c r="Q8" s="143"/>
    </row>
    <row r="9" spans="2:17" s="49" customFormat="1" ht="24" customHeight="1">
      <c r="B9" s="188" t="s">
        <v>148</v>
      </c>
      <c r="C9" s="188"/>
      <c r="D9" s="188"/>
      <c r="E9" s="188"/>
      <c r="F9" s="188"/>
      <c r="G9" s="188"/>
      <c r="H9" s="48"/>
      <c r="I9" s="145">
        <f t="shared" si="0"/>
        <v>8</v>
      </c>
      <c r="J9" s="41">
        <f>IF($C$5=Dates1!$B$3, DataPack!$B91, IF($C$5=Dates1!$B$4, DataPack!$G91, IF($C$5=Dates1!$B$5, DataPack!$L91, IF($C$5=Dates1!$B$6, DataPack!$Q91))))</f>
        <v>0</v>
      </c>
      <c r="K9" s="143"/>
      <c r="L9" s="41">
        <f>IF($C$5=Dates1!$B$3, DataPack!$C91, IF($C$5=Dates1!$B$4, DataPack!$H91, IF($C$5=Dates1!$B$5, DataPack!$M91, IF($C$5=Dates1!$B$6, DataPack!$R91))))</f>
        <v>3</v>
      </c>
      <c r="M9" s="143"/>
      <c r="N9" s="41">
        <f>IF($C$5=Dates1!$B$3, DataPack!$D91, IF($C$5=Dates1!$B$4, DataPack!$I91, IF($C$5=Dates1!$B$5, DataPack!$N91, IF($C$5=Dates1!$B$6, DataPack!$S91))))</f>
        <v>4</v>
      </c>
      <c r="O9" s="143"/>
      <c r="P9" s="41">
        <f>IF($C$5=Dates1!$B$3, DataPack!$E91, IF($C$5=Dates1!$B$4, DataPack!$J91, IF($C$5=Dates1!$B$5, DataPack!$O91, IF($C$5=Dates1!$B$6, DataPack!$T91))))</f>
        <v>1</v>
      </c>
      <c r="Q9" s="143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45">
        <f t="shared" si="0"/>
        <v>8</v>
      </c>
      <c r="J10" s="41">
        <f>IF($C$5=Dates1!$B$3, DataPack!$B92, IF($C$5=Dates1!$B$4, DataPack!$G92, IF($C$5=Dates1!$B$5, DataPack!$L92, IF($C$5=Dates1!$B$6, DataPack!$Q92))))</f>
        <v>0</v>
      </c>
      <c r="K10" s="143"/>
      <c r="L10" s="41">
        <f>IF($C$5=Dates1!$B$3, DataPack!$C92, IF($C$5=Dates1!$B$4, DataPack!$H92, IF($C$5=Dates1!$B$5, DataPack!$M92, IF($C$5=Dates1!$B$6, DataPack!$R92))))</f>
        <v>2</v>
      </c>
      <c r="M10" s="143"/>
      <c r="N10" s="41">
        <f>IF($C$5=Dates1!$B$3, DataPack!$D92, IF($C$5=Dates1!$B$4, DataPack!$I92, IF($C$5=Dates1!$B$5, DataPack!$N92, IF($C$5=Dates1!$B$6, DataPack!$S92))))</f>
        <v>4</v>
      </c>
      <c r="O10" s="143"/>
      <c r="P10" s="41">
        <f>IF($C$5=Dates1!$B$3, DataPack!$E92, IF($C$5=Dates1!$B$4, DataPack!$J92, IF($C$5=Dates1!$B$5, DataPack!$O92, IF($C$5=Dates1!$B$6, DataPack!$T92))))</f>
        <v>2</v>
      </c>
      <c r="Q10" s="143"/>
    </row>
    <row r="11" spans="2:17" ht="24" customHeight="1">
      <c r="B11" s="194" t="s">
        <v>120</v>
      </c>
      <c r="C11" s="194"/>
      <c r="D11" s="194"/>
      <c r="E11" s="194"/>
      <c r="F11" s="194"/>
      <c r="G11" s="194"/>
      <c r="H11" s="48"/>
      <c r="I11" s="49">
        <f t="shared" si="0"/>
        <v>8</v>
      </c>
      <c r="J11" s="46">
        <f>IF($C$5=Dates1!$B$3, DataPack!$B93, IF($C$5=Dates1!$B$4, DataPack!$G93, IF($C$5=Dates1!$B$5, DataPack!$L93, IF($C$5=Dates1!$B$6, DataPack!$Q93))))</f>
        <v>0</v>
      </c>
      <c r="K11" s="47"/>
      <c r="L11" s="46">
        <f>IF($C$5=Dates1!$B$3, DataPack!$C93, IF($C$5=Dates1!$B$4, DataPack!$H93, IF($C$5=Dates1!$B$5, DataPack!$M93, IF($C$5=Dates1!$B$6, DataPack!$R93))))</f>
        <v>2</v>
      </c>
      <c r="M11" s="47"/>
      <c r="N11" s="46">
        <f>IF($C$5=Dates1!$B$3, DataPack!$D93, IF($C$5=Dates1!$B$4, DataPack!$I93, IF($C$5=Dates1!$B$5, DataPack!$N93, IF($C$5=Dates1!$B$6, DataPack!$S93))))</f>
        <v>4</v>
      </c>
      <c r="O11" s="47"/>
      <c r="P11" s="46">
        <f>IF($C$5=Dates1!$B$3, DataPack!$E93, IF($C$5=Dates1!$B$4, DataPack!$J93, IF($C$5=Dates1!$B$5, DataPack!$O93, IF($C$5=Dates1!$B$6, DataPack!$T93))))</f>
        <v>2</v>
      </c>
      <c r="Q11" s="47"/>
    </row>
    <row r="12" spans="2:17" ht="24" customHeight="1">
      <c r="B12" s="194" t="s">
        <v>121</v>
      </c>
      <c r="C12" s="194"/>
      <c r="D12" s="194"/>
      <c r="E12" s="194"/>
      <c r="F12" s="194"/>
      <c r="G12" s="194"/>
      <c r="H12" s="48"/>
      <c r="I12" s="49">
        <f t="shared" si="0"/>
        <v>8</v>
      </c>
      <c r="J12" s="46">
        <f>IF($C$5=Dates1!$B$3, DataPack!$B94, IF($C$5=Dates1!$B$4, DataPack!$G94, IF($C$5=Dates1!$B$5, DataPack!$L94, IF($C$5=Dates1!$B$6, DataPack!$Q94))))</f>
        <v>0</v>
      </c>
      <c r="K12" s="47"/>
      <c r="L12" s="46">
        <f>IF($C$5=Dates1!$B$3, DataPack!$C94, IF($C$5=Dates1!$B$4, DataPack!$H94, IF($C$5=Dates1!$B$5, DataPack!$M94, IF($C$5=Dates1!$B$6, DataPack!$R94))))</f>
        <v>2</v>
      </c>
      <c r="M12" s="47"/>
      <c r="N12" s="46">
        <f>IF($C$5=Dates1!$B$3, DataPack!$D94, IF($C$5=Dates1!$B$4, DataPack!$I94, IF($C$5=Dates1!$B$5, DataPack!$N94, IF($C$5=Dates1!$B$6, DataPack!$S94))))</f>
        <v>2</v>
      </c>
      <c r="O12" s="47"/>
      <c r="P12" s="46">
        <f>IF($C$5=Dates1!$B$3, DataPack!$E94, IF($C$5=Dates1!$B$4, DataPack!$J94, IF($C$5=Dates1!$B$5, DataPack!$O94, IF($C$5=Dates1!$B$6, DataPack!$T94))))</f>
        <v>4</v>
      </c>
      <c r="Q12" s="47"/>
    </row>
    <row r="13" spans="2:17" ht="24" customHeight="1">
      <c r="B13" s="194" t="s">
        <v>122</v>
      </c>
      <c r="C13" s="194"/>
      <c r="D13" s="194"/>
      <c r="E13" s="194"/>
      <c r="F13" s="194"/>
      <c r="G13" s="194"/>
      <c r="H13" s="48"/>
      <c r="I13" s="49">
        <f t="shared" si="0"/>
        <v>8</v>
      </c>
      <c r="J13" s="46">
        <f>IF($C$5=Dates1!$B$3, DataPack!$B95, IF($C$5=Dates1!$B$4, DataPack!$G95, IF($C$5=Dates1!$B$5, DataPack!$L95, IF($C$5=Dates1!$B$6, DataPack!$Q95))))</f>
        <v>0</v>
      </c>
      <c r="K13" s="47"/>
      <c r="L13" s="46">
        <f>IF($C$5=Dates1!$B$3, DataPack!$C95, IF($C$5=Dates1!$B$4, DataPack!$H95, IF($C$5=Dates1!$B$5, DataPack!$M95, IF($C$5=Dates1!$B$6, DataPack!$R95))))</f>
        <v>2</v>
      </c>
      <c r="M13" s="47"/>
      <c r="N13" s="46">
        <f>IF($C$5=Dates1!$B$3, DataPack!$D95, IF($C$5=Dates1!$B$4, DataPack!$I95, IF($C$5=Dates1!$B$5, DataPack!$N95, IF($C$5=Dates1!$B$6, DataPack!$S95))))</f>
        <v>4</v>
      </c>
      <c r="O13" s="47"/>
      <c r="P13" s="46">
        <f>IF($C$5=Dates1!$B$3, DataPack!$E95, IF($C$5=Dates1!$B$4, DataPack!$J95, IF($C$5=Dates1!$B$5, DataPack!$O95, IF($C$5=Dates1!$B$6, DataPack!$T95))))</f>
        <v>2</v>
      </c>
      <c r="Q13" s="47"/>
    </row>
    <row r="14" spans="2:17" ht="24" customHeight="1">
      <c r="B14" s="195" t="s">
        <v>123</v>
      </c>
      <c r="C14" s="195"/>
      <c r="D14" s="195"/>
      <c r="E14" s="195"/>
      <c r="F14" s="195"/>
      <c r="G14" s="195"/>
      <c r="H14" s="48"/>
      <c r="I14" s="49">
        <f t="shared" si="0"/>
        <v>8</v>
      </c>
      <c r="J14" s="46">
        <f>IF($C$5=Dates1!$B$3, DataPack!$B96, IF($C$5=Dates1!$B$4, DataPack!$G96, IF($C$5=Dates1!$B$5, DataPack!$L96, IF($C$5=Dates1!$B$6, DataPack!$Q96))))</f>
        <v>1</v>
      </c>
      <c r="K14" s="47"/>
      <c r="L14" s="46">
        <f>IF($C$5=Dates1!$B$3, DataPack!$C96, IF($C$5=Dates1!$B$4, DataPack!$H96, IF($C$5=Dates1!$B$5, DataPack!$M96, IF($C$5=Dates1!$B$6, DataPack!$R96))))</f>
        <v>2</v>
      </c>
      <c r="M14" s="47"/>
      <c r="N14" s="46">
        <f>IF($C$5=Dates1!$B$3, DataPack!$D96, IF($C$5=Dates1!$B$4, DataPack!$I96, IF($C$5=Dates1!$B$5, DataPack!$N96, IF($C$5=Dates1!$B$6, DataPack!$S96))))</f>
        <v>4</v>
      </c>
      <c r="O14" s="47"/>
      <c r="P14" s="46">
        <f>IF($C$5=Dates1!$B$3, DataPack!$E96, IF($C$5=Dates1!$B$4, DataPack!$J96, IF($C$5=Dates1!$B$5, DataPack!$O96, IF($C$5=Dates1!$B$6, DataPack!$T96))))</f>
        <v>1</v>
      </c>
      <c r="Q14" s="47"/>
    </row>
    <row r="15" spans="2:17" ht="24" customHeight="1">
      <c r="B15" s="195" t="s">
        <v>124</v>
      </c>
      <c r="C15" s="195"/>
      <c r="D15" s="195"/>
      <c r="E15" s="195"/>
      <c r="F15" s="195"/>
      <c r="G15" s="195"/>
      <c r="H15" s="48"/>
      <c r="I15" s="49">
        <f t="shared" si="0"/>
        <v>8</v>
      </c>
      <c r="J15" s="46">
        <f>IF($C$5=Dates1!$B$3, DataPack!$B97, IF($C$5=Dates1!$B$4, DataPack!$G97, IF($C$5=Dates1!$B$5, DataPack!$L97, IF($C$5=Dates1!$B$6, DataPack!$Q97))))</f>
        <v>3</v>
      </c>
      <c r="K15" s="47"/>
      <c r="L15" s="46">
        <f>IF($C$5=Dates1!$B$3, DataPack!$C97, IF($C$5=Dates1!$B$4, DataPack!$H97, IF($C$5=Dates1!$B$5, DataPack!$M97, IF($C$5=Dates1!$B$6, DataPack!$R97))))</f>
        <v>5</v>
      </c>
      <c r="M15" s="47"/>
      <c r="N15" s="46">
        <f>IF($C$5=Dates1!$B$3, DataPack!$D97, IF($C$5=Dates1!$B$4, DataPack!$I97, IF($C$5=Dates1!$B$5, DataPack!$N97, IF($C$5=Dates1!$B$6, DataPack!$S97))))</f>
        <v>0</v>
      </c>
      <c r="O15" s="47"/>
      <c r="P15" s="46">
        <f>IF($C$5=Dates1!$B$3, DataPack!$E97, IF($C$5=Dates1!$B$4, DataPack!$J97, IF($C$5=Dates1!$B$5, DataPack!$O97, IF($C$5=Dates1!$B$6, DataPack!$T97))))</f>
        <v>0</v>
      </c>
      <c r="Q15" s="47"/>
    </row>
    <row r="16" spans="2:17" ht="24" customHeight="1">
      <c r="B16" s="196" t="s">
        <v>212</v>
      </c>
      <c r="C16" s="196"/>
      <c r="D16" s="196"/>
      <c r="E16" s="196"/>
      <c r="F16" s="196"/>
      <c r="G16" s="196"/>
      <c r="H16" s="48"/>
      <c r="I16" s="49">
        <f t="shared" si="0"/>
        <v>8</v>
      </c>
      <c r="J16" s="46">
        <f>IF($C$5=Dates1!$B$3, DataPack!$B98, IF($C$5=Dates1!$B$4, DataPack!$G98, IF($C$5=Dates1!$B$5, DataPack!$L98, IF($C$5=Dates1!$B$6, DataPack!$Q98))))</f>
        <v>1</v>
      </c>
      <c r="K16" s="47"/>
      <c r="L16" s="46">
        <f>IF($C$5=Dates1!$B$3, DataPack!$C98, IF($C$5=Dates1!$B$4, DataPack!$H98, IF($C$5=Dates1!$B$5, DataPack!$M98, IF($C$5=Dates1!$B$6, DataPack!$R98))))</f>
        <v>5</v>
      </c>
      <c r="M16" s="47"/>
      <c r="N16" s="46">
        <f>IF($C$5=Dates1!$B$3, DataPack!$D98, IF($C$5=Dates1!$B$4, DataPack!$I98, IF($C$5=Dates1!$B$5, DataPack!$N98, IF($C$5=Dates1!$B$6, DataPack!$S98))))</f>
        <v>2</v>
      </c>
      <c r="O16" s="47"/>
      <c r="P16" s="46">
        <f>IF($C$5=Dates1!$B$3, DataPack!$E98, IF($C$5=Dates1!$B$4, DataPack!$J98, IF($C$5=Dates1!$B$5, DataPack!$O98, IF($C$5=Dates1!$B$6, DataPack!$T98))))</f>
        <v>0</v>
      </c>
      <c r="Q16" s="47"/>
    </row>
    <row r="17" spans="2:17" ht="24" customHeight="1">
      <c r="B17" s="196" t="s">
        <v>213</v>
      </c>
      <c r="C17" s="196"/>
      <c r="D17" s="196"/>
      <c r="E17" s="196"/>
      <c r="F17" s="196"/>
      <c r="G17" s="196"/>
      <c r="H17" s="48"/>
      <c r="I17" s="49">
        <f t="shared" si="0"/>
        <v>8</v>
      </c>
      <c r="J17" s="46">
        <f>IF($C$5=Dates1!$B$3, DataPack!$B99, IF($C$5=Dates1!$B$4, DataPack!$G99, IF($C$5=Dates1!$B$5, DataPack!$L99, IF($C$5=Dates1!$B$6, DataPack!$Q99))))</f>
        <v>1</v>
      </c>
      <c r="K17" s="47"/>
      <c r="L17" s="46">
        <f>IF($C$5=Dates1!$B$3, DataPack!$C99, IF($C$5=Dates1!$B$4, DataPack!$H99, IF($C$5=Dates1!$B$5, DataPack!$M99, IF($C$5=Dates1!$B$6, DataPack!$R99))))</f>
        <v>4</v>
      </c>
      <c r="M17" s="47"/>
      <c r="N17" s="46">
        <f>IF($C$5=Dates1!$B$3, DataPack!$D99, IF($C$5=Dates1!$B$4, DataPack!$I99, IF($C$5=Dates1!$B$5, DataPack!$N99, IF($C$5=Dates1!$B$6, DataPack!$S99))))</f>
        <v>2</v>
      </c>
      <c r="O17" s="47"/>
      <c r="P17" s="46">
        <f>IF($C$5=Dates1!$B$3, DataPack!$E99, IF($C$5=Dates1!$B$4, DataPack!$J99, IF($C$5=Dates1!$B$5, DataPack!$O99, IF($C$5=Dates1!$B$6, DataPack!$T99))))</f>
        <v>1</v>
      </c>
      <c r="Q17" s="47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8"/>
      <c r="I18" s="145">
        <f t="shared" si="0"/>
        <v>8</v>
      </c>
      <c r="J18" s="41">
        <f>IF($C$5=Dates1!$B$3, DataPack!$B100, IF($C$5=Dates1!$B$4, DataPack!$G100, IF($C$5=Dates1!$B$5, DataPack!$L100, IF($C$5=Dates1!$B$6, DataPack!$Q100))))</f>
        <v>0</v>
      </c>
      <c r="K18" s="143"/>
      <c r="L18" s="41">
        <f>IF($C$5=Dates1!$B$3, DataPack!$C100, IF($C$5=Dates1!$B$4, DataPack!$H100, IF($C$5=Dates1!$B$5, DataPack!$M100, IF($C$5=Dates1!$B$6, DataPack!$R100))))</f>
        <v>3</v>
      </c>
      <c r="M18" s="143"/>
      <c r="N18" s="41">
        <f>IF($C$5=Dates1!$B$3, DataPack!$D100, IF($C$5=Dates1!$B$4, DataPack!$I100, IF($C$5=Dates1!$B$5, DataPack!$N100, IF($C$5=Dates1!$B$6, DataPack!$S100))))</f>
        <v>5</v>
      </c>
      <c r="O18" s="143"/>
      <c r="P18" s="41">
        <f>IF($C$5=Dates1!$B$3, DataPack!$E100, IF($C$5=Dates1!$B$4, DataPack!$J100, IF($C$5=Dates1!$B$5, DataPack!$O100, IF($C$5=Dates1!$B$6, DataPack!$T100))))</f>
        <v>0</v>
      </c>
      <c r="Q18" s="143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7"/>
      <c r="I19" s="49">
        <f t="shared" si="0"/>
        <v>8</v>
      </c>
      <c r="J19" s="46">
        <f>IF($C$5=Dates1!$B$3, DataPack!$B101, IF($C$5=Dates1!$B$4, DataPack!$G101, IF($C$5=Dates1!$B$5, DataPack!$L101, IF($C$5=Dates1!$B$6, DataPack!$Q101))))</f>
        <v>0</v>
      </c>
      <c r="K19" s="47"/>
      <c r="L19" s="46">
        <f>IF($C$5=Dates1!$B$3, DataPack!$C101, IF($C$5=Dates1!$B$4, DataPack!$H101, IF($C$5=Dates1!$B$5, DataPack!$M101, IF($C$5=Dates1!$B$6, DataPack!$R101))))</f>
        <v>4</v>
      </c>
      <c r="M19" s="47"/>
      <c r="N19" s="46">
        <f>IF($C$5=Dates1!$B$3, DataPack!$D101, IF($C$5=Dates1!$B$4, DataPack!$I101, IF($C$5=Dates1!$B$5, DataPack!$N101, IF($C$5=Dates1!$B$6, DataPack!$S101))))</f>
        <v>4</v>
      </c>
      <c r="O19" s="47"/>
      <c r="P19" s="46">
        <f>IF($C$5=Dates1!$B$3, DataPack!$E101, IF($C$5=Dates1!$B$4, DataPack!$J101, IF($C$5=Dates1!$B$5, DataPack!$O101, IF($C$5=Dates1!$B$6, DataPack!$T101))))</f>
        <v>0</v>
      </c>
      <c r="Q19" s="47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7"/>
      <c r="I20" s="49">
        <f t="shared" si="0"/>
        <v>8</v>
      </c>
      <c r="J20" s="46">
        <f>IF($C$5=Dates1!$B$3, DataPack!$B102, IF($C$5=Dates1!$B$4, DataPack!$G102, IF($C$5=Dates1!$B$5, DataPack!$L102, IF($C$5=Dates1!$B$6, DataPack!$Q102))))</f>
        <v>1</v>
      </c>
      <c r="K20" s="47"/>
      <c r="L20" s="46">
        <f>IF($C$5=Dates1!$B$3, DataPack!$C102, IF($C$5=Dates1!$B$4, DataPack!$H102, IF($C$5=Dates1!$B$5, DataPack!$M102, IF($C$5=Dates1!$B$6, DataPack!$R102))))</f>
        <v>4</v>
      </c>
      <c r="M20" s="47"/>
      <c r="N20" s="46">
        <f>IF($C$5=Dates1!$B$3, DataPack!$D102, IF($C$5=Dates1!$B$4, DataPack!$I102, IF($C$5=Dates1!$B$5, DataPack!$N102, IF($C$5=Dates1!$B$6, DataPack!$S102))))</f>
        <v>3</v>
      </c>
      <c r="O20" s="47"/>
      <c r="P20" s="46">
        <f>IF($C$5=Dates1!$B$3, DataPack!$E102, IF($C$5=Dates1!$B$4, DataPack!$J102, IF($C$5=Dates1!$B$5, DataPack!$O102, IF($C$5=Dates1!$B$6, DataPack!$T102))))</f>
        <v>0</v>
      </c>
      <c r="Q20" s="47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8"/>
      <c r="I21" s="49">
        <f t="shared" si="0"/>
        <v>8</v>
      </c>
      <c r="J21" s="46">
        <f>IF($C$5=Dates1!$B$3, DataPack!$B103, IF($C$5=Dates1!$B$4, DataPack!$G103, IF($C$5=Dates1!$B$5, DataPack!$L103, IF($C$5=Dates1!$B$6, DataPack!$Q103))))</f>
        <v>2</v>
      </c>
      <c r="K21" s="47"/>
      <c r="L21" s="46">
        <f>IF($C$5=Dates1!$B$3, DataPack!$C103, IF($C$5=Dates1!$B$4, DataPack!$H103, IF($C$5=Dates1!$B$5, DataPack!$M103, IF($C$5=Dates1!$B$6, DataPack!$R103))))</f>
        <v>3</v>
      </c>
      <c r="M21" s="47"/>
      <c r="N21" s="46">
        <f>IF($C$5=Dates1!$B$3, DataPack!$D103, IF($C$5=Dates1!$B$4, DataPack!$I103, IF($C$5=Dates1!$B$5, DataPack!$N103, IF($C$5=Dates1!$B$6, DataPack!$S103))))</f>
        <v>3</v>
      </c>
      <c r="O21" s="47"/>
      <c r="P21" s="46">
        <f>IF($C$5=Dates1!$B$3, DataPack!$E103, IF($C$5=Dates1!$B$4, DataPack!$J103, IF($C$5=Dates1!$B$5, DataPack!$O103, IF($C$5=Dates1!$B$6, DataPack!$T103))))</f>
        <v>0</v>
      </c>
      <c r="Q21" s="47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8"/>
      <c r="I22" s="49">
        <f t="shared" si="0"/>
        <v>8</v>
      </c>
      <c r="J22" s="46">
        <f>IF($C$5=Dates1!$B$3, DataPack!$B104, IF($C$5=Dates1!$B$4, DataPack!$G104, IF($C$5=Dates1!$B$5, DataPack!$L104, IF($C$5=Dates1!$B$6, DataPack!$Q104))))</f>
        <v>1</v>
      </c>
      <c r="K22" s="47"/>
      <c r="L22" s="46">
        <f>IF($C$5=Dates1!$B$3, DataPack!$C104, IF($C$5=Dates1!$B$4, DataPack!$H104, IF($C$5=Dates1!$B$5, DataPack!$M104, IF($C$5=Dates1!$B$6, DataPack!$R104))))</f>
        <v>2</v>
      </c>
      <c r="M22" s="47"/>
      <c r="N22" s="46">
        <f>IF($C$5=Dates1!$B$3, DataPack!$D104, IF($C$5=Dates1!$B$4, DataPack!$I104, IF($C$5=Dates1!$B$5, DataPack!$N104, IF($C$5=Dates1!$B$6, DataPack!$S104))))</f>
        <v>5</v>
      </c>
      <c r="O22" s="47"/>
      <c r="P22" s="46">
        <f>IF($C$5=Dates1!$B$3, DataPack!$E104, IF($C$5=Dates1!$B$4, DataPack!$J104, IF($C$5=Dates1!$B$5, DataPack!$O104, IF($C$5=Dates1!$B$6, DataPack!$T104))))</f>
        <v>0</v>
      </c>
      <c r="Q22" s="47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8"/>
      <c r="I23" s="145">
        <f t="shared" si="0"/>
        <v>8</v>
      </c>
      <c r="J23" s="41">
        <f>IF($C$5=Dates1!$B$3, DataPack!$B105, IF($C$5=Dates1!$B$4, DataPack!$G105, IF($C$5=Dates1!$B$5, DataPack!$L105, IF($C$5=Dates1!$B$6, DataPack!$Q105))))</f>
        <v>0</v>
      </c>
      <c r="K23" s="143"/>
      <c r="L23" s="41">
        <f>IF($C$5=Dates1!$B$3, DataPack!$C105, IF($C$5=Dates1!$B$4, DataPack!$H105, IF($C$5=Dates1!$B$5, DataPack!$M105, IF($C$5=Dates1!$B$6, DataPack!$R105))))</f>
        <v>2</v>
      </c>
      <c r="M23" s="143"/>
      <c r="N23" s="41">
        <f>IF($C$5=Dates1!$B$3, DataPack!$D105, IF($C$5=Dates1!$B$4, DataPack!$I105, IF($C$5=Dates1!$B$5, DataPack!$N105, IF($C$5=Dates1!$B$6, DataPack!$S105))))</f>
        <v>4</v>
      </c>
      <c r="O23" s="143"/>
      <c r="P23" s="41">
        <f>IF($C$5=Dates1!$B$3, DataPack!$E105, IF($C$5=Dates1!$B$4, DataPack!$J105, IF($C$5=Dates1!$B$5, DataPack!$O105, IF($C$5=Dates1!$B$6, DataPack!$T105))))</f>
        <v>2</v>
      </c>
      <c r="Q23" s="143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8"/>
      <c r="I24" s="49">
        <f t="shared" si="0"/>
        <v>8</v>
      </c>
      <c r="J24" s="46">
        <f>IF($C$5=Dates1!$B$3, DataPack!$B106, IF($C$5=Dates1!$B$4, DataPack!$G106, IF($C$5=Dates1!$B$5, DataPack!$L106, IF($C$5=Dates1!$B$6, DataPack!$Q106))))</f>
        <v>0</v>
      </c>
      <c r="K24" s="47"/>
      <c r="L24" s="46">
        <f>IF($C$5=Dates1!$B$3, DataPack!$C106, IF($C$5=Dates1!$B$4, DataPack!$H106, IF($C$5=Dates1!$B$5, DataPack!$M106, IF($C$5=Dates1!$B$6, DataPack!$R106))))</f>
        <v>4</v>
      </c>
      <c r="M24" s="47"/>
      <c r="N24" s="46">
        <f>IF($C$5=Dates1!$B$3, DataPack!$D106, IF($C$5=Dates1!$B$4, DataPack!$I106, IF($C$5=Dates1!$B$5, DataPack!$N106, IF($C$5=Dates1!$B$6, DataPack!$S106))))</f>
        <v>2</v>
      </c>
      <c r="O24" s="47"/>
      <c r="P24" s="46">
        <f>IF($C$5=Dates1!$B$3, DataPack!$E106, IF($C$5=Dates1!$B$4, DataPack!$J106, IF($C$5=Dates1!$B$5, DataPack!$O106, IF($C$5=Dates1!$B$6, DataPack!$T106))))</f>
        <v>2</v>
      </c>
      <c r="Q24" s="47"/>
    </row>
    <row r="25" spans="2:17" ht="24" customHeight="1">
      <c r="B25" s="196" t="s">
        <v>214</v>
      </c>
      <c r="C25" s="196"/>
      <c r="D25" s="196"/>
      <c r="E25" s="196"/>
      <c r="F25" s="196"/>
      <c r="G25" s="196"/>
      <c r="H25" s="48"/>
      <c r="I25" s="49">
        <f t="shared" si="0"/>
        <v>8</v>
      </c>
      <c r="J25" s="46">
        <f>IF($C$5=Dates1!$B$3, DataPack!$B107, IF($C$5=Dates1!$B$4, DataPack!$G107, IF($C$5=Dates1!$B$5, DataPack!$L107, IF($C$5=Dates1!$B$6, DataPack!$Q107))))</f>
        <v>1</v>
      </c>
      <c r="K25" s="47"/>
      <c r="L25" s="46">
        <f>IF($C$5=Dates1!$B$3, DataPack!$C107, IF($C$5=Dates1!$B$4, DataPack!$H107, IF($C$5=Dates1!$B$5, DataPack!$M107, IF($C$5=Dates1!$B$6, DataPack!$R107))))</f>
        <v>2</v>
      </c>
      <c r="M25" s="47"/>
      <c r="N25" s="46">
        <f>IF($C$5=Dates1!$B$3, DataPack!$D107, IF($C$5=Dates1!$B$4, DataPack!$I107, IF($C$5=Dates1!$B$5, DataPack!$N107, IF($C$5=Dates1!$B$6, DataPack!$S107))))</f>
        <v>5</v>
      </c>
      <c r="O25" s="47"/>
      <c r="P25" s="46">
        <f>IF($C$5=Dates1!$B$3, DataPack!$E107, IF($C$5=Dates1!$B$4, DataPack!$J107, IF($C$5=Dates1!$B$5, DataPack!$O107, IF($C$5=Dates1!$B$6, DataPack!$T107))))</f>
        <v>0</v>
      </c>
      <c r="Q25" s="47"/>
    </row>
    <row r="26" spans="2:17" ht="24" customHeight="1">
      <c r="B26" s="195" t="s">
        <v>130</v>
      </c>
      <c r="C26" s="195"/>
      <c r="D26" s="195"/>
      <c r="E26" s="195"/>
      <c r="F26" s="195"/>
      <c r="G26" s="195"/>
      <c r="H26" s="48"/>
      <c r="I26" s="49">
        <f t="shared" si="0"/>
        <v>8</v>
      </c>
      <c r="J26" s="46">
        <f>IF($C$5=Dates1!$B$3, DataPack!$B108, IF($C$5=Dates1!$B$4, DataPack!$G108, IF($C$5=Dates1!$B$5, DataPack!$L108, IF($C$5=Dates1!$B$6, DataPack!$Q108))))</f>
        <v>2</v>
      </c>
      <c r="K26" s="47"/>
      <c r="L26" s="46">
        <f>IF($C$5=Dates1!$B$3, DataPack!$C108, IF($C$5=Dates1!$B$4, DataPack!$H108, IF($C$5=Dates1!$B$5, DataPack!$M108, IF($C$5=Dates1!$B$6, DataPack!$R108))))</f>
        <v>3</v>
      </c>
      <c r="M26" s="47"/>
      <c r="N26" s="46">
        <f>IF($C$5=Dates1!$B$3, DataPack!$D108, IF($C$5=Dates1!$B$4, DataPack!$I108, IF($C$5=Dates1!$B$5, DataPack!$N108, IF($C$5=Dates1!$B$6, DataPack!$S108))))</f>
        <v>3</v>
      </c>
      <c r="O26" s="47"/>
      <c r="P26" s="46">
        <f>IF($C$5=Dates1!$B$3, DataPack!$E108, IF($C$5=Dates1!$B$4, DataPack!$J108, IF($C$5=Dates1!$B$5, DataPack!$O108, IF($C$5=Dates1!$B$6, DataPack!$T108))))</f>
        <v>0</v>
      </c>
      <c r="Q26" s="47"/>
    </row>
    <row r="27" spans="2:17" ht="24" customHeight="1">
      <c r="B27" s="200" t="s">
        <v>131</v>
      </c>
      <c r="C27" s="200"/>
      <c r="D27" s="200"/>
      <c r="E27" s="200"/>
      <c r="F27" s="200"/>
      <c r="G27" s="200"/>
      <c r="H27" s="17"/>
      <c r="I27" s="49">
        <f t="shared" si="0"/>
        <v>8</v>
      </c>
      <c r="J27" s="46">
        <f>IF($C$5=Dates1!$B$3, DataPack!$B109, IF($C$5=Dates1!$B$4, DataPack!$G109, IF($C$5=Dates1!$B$5, DataPack!$L109, IF($C$5=Dates1!$B$6, DataPack!$Q109))))</f>
        <v>1</v>
      </c>
      <c r="K27" s="47"/>
      <c r="L27" s="46">
        <f>IF($C$5=Dates1!$B$3, DataPack!$C109, IF($C$5=Dates1!$B$4, DataPack!$H109, IF($C$5=Dates1!$B$5, DataPack!$M109, IF($C$5=Dates1!$B$6, DataPack!$R109))))</f>
        <v>2</v>
      </c>
      <c r="M27" s="47"/>
      <c r="N27" s="46">
        <f>IF($C$5=Dates1!$B$3, DataPack!$D109, IF($C$5=Dates1!$B$4, DataPack!$I109, IF($C$5=Dates1!$B$5, DataPack!$N109, IF($C$5=Dates1!$B$6, DataPack!$S109))))</f>
        <v>5</v>
      </c>
      <c r="O27" s="47"/>
      <c r="P27" s="46">
        <f>IF($C$5=Dates1!$B$3, DataPack!$E109, IF($C$5=Dates1!$B$4, DataPack!$J109, IF($C$5=Dates1!$B$5, DataPack!$O109, IF($C$5=Dates1!$B$6, DataPack!$T109))))</f>
        <v>0</v>
      </c>
      <c r="Q27" s="47"/>
    </row>
    <row r="28" spans="2:17" ht="24" customHeight="1">
      <c r="B28" s="195" t="s">
        <v>132</v>
      </c>
      <c r="C28" s="195"/>
      <c r="D28" s="195"/>
      <c r="E28" s="195"/>
      <c r="F28" s="195"/>
      <c r="G28" s="195"/>
      <c r="H28" s="17"/>
      <c r="I28" s="49">
        <f t="shared" si="0"/>
        <v>8</v>
      </c>
      <c r="J28" s="46">
        <f>IF($C$5=Dates1!$B$3, DataPack!$B110, IF($C$5=Dates1!$B$4, DataPack!$G110, IF($C$5=Dates1!$B$5, DataPack!$L110, IF($C$5=Dates1!$B$6, DataPack!$Q110))))</f>
        <v>1</v>
      </c>
      <c r="K28" s="47"/>
      <c r="L28" s="46">
        <f>IF($C$5=Dates1!$B$3, DataPack!$C110, IF($C$5=Dates1!$B$4, DataPack!$H110, IF($C$5=Dates1!$B$5, DataPack!$M110, IF($C$5=Dates1!$B$6, DataPack!$R110))))</f>
        <v>3</v>
      </c>
      <c r="M28" s="47"/>
      <c r="N28" s="46">
        <f>IF($C$5=Dates1!$B$3, DataPack!$D110, IF($C$5=Dates1!$B$4, DataPack!$I110, IF($C$5=Dates1!$B$5, DataPack!$N110, IF($C$5=Dates1!$B$6, DataPack!$S110))))</f>
        <v>4</v>
      </c>
      <c r="O28" s="47"/>
      <c r="P28" s="46">
        <f>IF($C$5=Dates1!$B$3, DataPack!$E110, IF($C$5=Dates1!$B$4, DataPack!$J110, IF($C$5=Dates1!$B$5, DataPack!$O110, IF($C$5=Dates1!$B$6, DataPack!$T110))))</f>
        <v>0</v>
      </c>
      <c r="Q28" s="47"/>
    </row>
    <row r="29" spans="2:17" ht="24" customHeight="1">
      <c r="B29" s="195" t="s">
        <v>133</v>
      </c>
      <c r="C29" s="195"/>
      <c r="D29" s="195"/>
      <c r="E29" s="195"/>
      <c r="F29" s="195"/>
      <c r="G29" s="195"/>
      <c r="H29" s="48"/>
      <c r="I29" s="49">
        <f t="shared" si="0"/>
        <v>8</v>
      </c>
      <c r="J29" s="46">
        <f>IF($C$5=Dates1!$B$3, DataPack!$B111, IF($C$5=Dates1!$B$4, DataPack!$G111, IF($C$5=Dates1!$B$5, DataPack!$L111, IF($C$5=Dates1!$B$6, DataPack!$Q111))))</f>
        <v>0</v>
      </c>
      <c r="K29" s="47"/>
      <c r="L29" s="46">
        <f>IF($C$5=Dates1!$B$3, DataPack!$C111, IF($C$5=Dates1!$B$4, DataPack!$H111, IF($C$5=Dates1!$B$5, DataPack!$M111, IF($C$5=Dates1!$B$6, DataPack!$R111))))</f>
        <v>1</v>
      </c>
      <c r="M29" s="47"/>
      <c r="N29" s="46">
        <f>IF($C$5=Dates1!$B$3, DataPack!$D111, IF($C$5=Dates1!$B$4, DataPack!$I111, IF($C$5=Dates1!$B$5, DataPack!$N111, IF($C$5=Dates1!$B$6, DataPack!$S111))))</f>
        <v>5</v>
      </c>
      <c r="O29" s="47"/>
      <c r="P29" s="46">
        <f>IF($C$5=Dates1!$B$3, DataPack!$E111, IF($C$5=Dates1!$B$4, DataPack!$J111, IF($C$5=Dates1!$B$5, DataPack!$O111, IF($C$5=Dates1!$B$6, DataPack!$T111))))</f>
        <v>2</v>
      </c>
      <c r="Q29" s="47"/>
    </row>
    <row r="30" spans="2:17" ht="24" customHeight="1">
      <c r="B30" s="198" t="s">
        <v>134</v>
      </c>
      <c r="C30" s="198"/>
      <c r="D30" s="198"/>
      <c r="E30" s="198"/>
      <c r="F30" s="198"/>
      <c r="G30" s="198"/>
      <c r="H30" s="98"/>
      <c r="I30" s="50">
        <f t="shared" si="0"/>
        <v>8</v>
      </c>
      <c r="J30" s="50">
        <f>IF($C$5=Dates1!$B$3, DataPack!$B112, IF($C$5=Dates1!$B$4, DataPack!$G112, IF($C$5=Dates1!$B$5, DataPack!$L112, IF($C$5=Dates1!$B$6, DataPack!$Q112))))</f>
        <v>0</v>
      </c>
      <c r="K30" s="51"/>
      <c r="L30" s="50">
        <f>IF($C$5=Dates1!$B$3, DataPack!$C112, IF($C$5=Dates1!$B$4, DataPack!$H112, IF($C$5=Dates1!$B$5, DataPack!$M112, IF($C$5=Dates1!$B$6, DataPack!$R112))))</f>
        <v>2</v>
      </c>
      <c r="M30" s="51"/>
      <c r="N30" s="50">
        <f>IF($C$5=Dates1!$B$3, DataPack!$D112, IF($C$5=Dates1!$B$4, DataPack!$I112, IF($C$5=Dates1!$B$5, DataPack!$N112, IF($C$5=Dates1!$B$6, DataPack!$S112))))</f>
        <v>5</v>
      </c>
      <c r="O30" s="51"/>
      <c r="P30" s="46">
        <f>IF($C$5=Dates1!$B$3, DataPack!$E112, IF($C$5=Dates1!$B$4, DataPack!$J112, IF($C$5=Dates1!$B$5, DataPack!$O112, IF($C$5=Dates1!$B$6, DataPack!$T112))))</f>
        <v>1</v>
      </c>
      <c r="Q30" s="51"/>
    </row>
    <row r="31" spans="2:17" ht="15" customHeight="1">
      <c r="M31" s="199" t="s">
        <v>93</v>
      </c>
      <c r="N31" s="199"/>
      <c r="O31" s="186"/>
      <c r="P31" s="186"/>
      <c r="Q31" s="186"/>
    </row>
    <row r="32" spans="2:17">
      <c r="B32" s="36" t="s">
        <v>211</v>
      </c>
    </row>
    <row r="34" spans="2:2">
      <c r="B34" s="36"/>
    </row>
    <row r="35" spans="2:2">
      <c r="B35" s="36"/>
    </row>
    <row r="36" spans="2:2">
      <c r="B36" s="70"/>
    </row>
  </sheetData>
  <sheetProtection sheet="1"/>
  <mergeCells count="30">
    <mergeCell ref="B17:G17"/>
    <mergeCell ref="I5:I6"/>
    <mergeCell ref="B12:G12"/>
    <mergeCell ref="B13:G13"/>
    <mergeCell ref="B14:G14"/>
    <mergeCell ref="C5:G5"/>
    <mergeCell ref="B9:G9"/>
    <mergeCell ref="B10:G10"/>
    <mergeCell ref="B11:G11"/>
    <mergeCell ref="B8:G8"/>
    <mergeCell ref="B27:G27"/>
    <mergeCell ref="B15:G15"/>
    <mergeCell ref="B16:G16"/>
    <mergeCell ref="B24:G24"/>
    <mergeCell ref="B23:G23"/>
    <mergeCell ref="B22:G22"/>
    <mergeCell ref="B21:G21"/>
    <mergeCell ref="B20:G20"/>
    <mergeCell ref="B19:G19"/>
    <mergeCell ref="B18:G18"/>
    <mergeCell ref="M31:Q31"/>
    <mergeCell ref="J5:K5"/>
    <mergeCell ref="L5:M5"/>
    <mergeCell ref="N5:O5"/>
    <mergeCell ref="P5:Q5"/>
    <mergeCell ref="B26:G26"/>
    <mergeCell ref="B25:G25"/>
    <mergeCell ref="B30:G30"/>
    <mergeCell ref="B29:G29"/>
    <mergeCell ref="B28:G2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12</vt:i4>
      </vt:variant>
    </vt:vector>
  </HeadingPairs>
  <TitlesOfParts>
    <vt:vector size="40" baseType="lpstr">
      <vt:lpstr>Cover</vt:lpstr>
      <vt:lpstr>Contents</vt:lpstr>
      <vt:lpstr>Dates1</vt:lpstr>
      <vt:lpstr>DataPack</vt:lpstr>
      <vt:lpstr>Table 1</vt:lpstr>
      <vt:lpstr>Table 2</vt:lpstr>
      <vt:lpstr>Table 2a</vt:lpstr>
      <vt:lpstr>Table 2b</vt:lpstr>
      <vt:lpstr>Table 2c</vt:lpstr>
      <vt:lpstr>Table 2d</vt:lpstr>
      <vt:lpstr>Table 2e</vt:lpstr>
      <vt:lpstr>Table 2f</vt:lpstr>
      <vt:lpstr>Table 2g</vt:lpstr>
      <vt:lpstr>Table 2h</vt:lpstr>
      <vt:lpstr>Table 2i</vt:lpstr>
      <vt:lpstr>Table 2j</vt:lpstr>
      <vt:lpstr>Table 2k</vt:lpstr>
      <vt:lpstr>Table 3</vt:lpstr>
      <vt:lpstr>Chart 1</vt:lpstr>
      <vt:lpstr>Chart 1a</vt:lpstr>
      <vt:lpstr>Chart 2</vt:lpstr>
      <vt:lpstr>Chart 2a</vt:lpstr>
      <vt:lpstr>Chart 2b</vt:lpstr>
      <vt:lpstr>Chart 2c</vt:lpstr>
      <vt:lpstr>Chart 3</vt:lpstr>
      <vt:lpstr>Chart 4</vt:lpstr>
      <vt:lpstr>Chart 4a</vt:lpstr>
      <vt:lpstr>Chart 4b</vt:lpstr>
      <vt:lpstr>Date</vt:lpstr>
      <vt:lpstr>Dates</vt:lpstr>
      <vt:lpstr>EndDate</vt:lpstr>
      <vt:lpstr>enddates</vt:lpstr>
      <vt:lpstr>'Chart 2c'!Print_Area</vt:lpstr>
      <vt:lpstr>'Chart 3'!Print_Area</vt:lpstr>
      <vt:lpstr>'Chart 4'!Print_Area</vt:lpstr>
      <vt:lpstr>'Chart 4a'!Print_Area</vt:lpstr>
      <vt:lpstr>'Chart 4b'!Print_Area</vt:lpstr>
      <vt:lpstr>Contents!Print_Area</vt:lpstr>
      <vt:lpstr>Cover!Print_Area</vt:lpstr>
      <vt:lpstr>'Table 3'!Print_Area</vt:lpstr>
    </vt:vector>
  </TitlesOfParts>
  <Company>Ofsted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First Release summary</dc:title>
  <dc:creator>wwang</dc:creator>
  <cp:lastModifiedBy>ICS</cp:lastModifiedBy>
  <cp:lastPrinted>2012-05-01T10:30:20Z</cp:lastPrinted>
  <dcterms:created xsi:type="dcterms:W3CDTF">2010-12-22T12:01:50Z</dcterms:created>
  <dcterms:modified xsi:type="dcterms:W3CDTF">2012-11-15T13:46:31Z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S_List">
    <vt:lpwstr>Gather and Disseminate Knowledge: Inspection and Regulation</vt:lpwstr>
  </property>
  <property fmtid="{D5CDD505-2E9C-101B-9397-08002B2CF9AE}" pid="3" name="OfstedESD">
    <vt:lpwstr/>
  </property>
  <property fmtid="{D5CDD505-2E9C-101B-9397-08002B2CF9AE}" pid="4" name="ContentType">
    <vt:lpwstr>Ofsted Base Document</vt:lpwstr>
  </property>
  <property fmtid="{D5CDD505-2E9C-101B-9397-08002B2CF9AE}" pid="5" name="DatePublished">
    <vt:lpwstr>2011-01-26T18:00:00Z</vt:lpwstr>
  </property>
  <property fmtid="{D5CDD505-2E9C-101B-9397-08002B2CF9AE}" pid="6" name="RetentionPolicy">
    <vt:lpwstr>3</vt:lpwstr>
  </property>
  <property fmtid="{D5CDD505-2E9C-101B-9397-08002B2CF9AE}" pid="7" name="RightsManagementText">
    <vt:lpwstr>NOT PROTECTIVELY MARKED</vt:lpwstr>
  </property>
  <property fmtid="{D5CDD505-2E9C-101B-9397-08002B2CF9AE}" pid="8" name="Language">
    <vt:lpwstr>English</vt:lpwstr>
  </property>
</Properties>
</file>