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0" windowWidth="11175" windowHeight="8610" tabRatio="732" activeTab="0"/>
  </bookViews>
  <sheets>
    <sheet name="I &amp; E" sheetId="1" r:id="rId1"/>
    <sheet name="Historical Cost" sheetId="2" r:id="rId2"/>
    <sheet name="Gains &amp; Losses" sheetId="3" r:id="rId3"/>
    <sheet name="Balance Sheet" sheetId="4" state="hidden" r:id="rId4"/>
    <sheet name="Cash Flow" sheetId="5" r:id="rId5"/>
    <sheet name="Notes 2 &amp; 3 " sheetId="6" state="hidden" r:id="rId6"/>
    <sheet name="Notes 4,5 &amp; 6" sheetId="7" state="hidden" r:id="rId7"/>
    <sheet name="Note 7" sheetId="8" state="hidden" r:id="rId8"/>
    <sheet name="Note7part2" sheetId="9" state="hidden" r:id="rId9"/>
    <sheet name="Note 8" sheetId="10" state="hidden" r:id="rId10"/>
    <sheet name="Note  8 &amp; 9" sheetId="11" state="hidden" r:id="rId11"/>
    <sheet name="Note 10, 11 &amp; 12" sheetId="12" state="hidden" r:id="rId12"/>
    <sheet name="Note 13" sheetId="13" state="hidden" r:id="rId13"/>
    <sheet name="Note 13 (cont1.)" sheetId="14" state="hidden" r:id="rId14"/>
    <sheet name="Notes 13 (cont2.) &amp; 14" sheetId="15" r:id="rId15"/>
    <sheet name="Notes 15 &amp; 16" sheetId="16" state="hidden" r:id="rId16"/>
    <sheet name="Note 17 &amp; 18" sheetId="17" state="hidden" r:id="rId17"/>
    <sheet name="Notes 19 &amp; 20" sheetId="18" state="hidden" r:id="rId18"/>
    <sheet name="Notes 21 &amp; 22" sheetId="19" state="hidden" r:id="rId19"/>
    <sheet name=" Notes 23 to 25" sheetId="20" state="hidden" r:id="rId20"/>
    <sheet name="Notes 26 to 29" sheetId="21" state="hidden" r:id="rId21"/>
    <sheet name="Notes 30 to 32" sheetId="22" state="hidden" r:id="rId22"/>
    <sheet name="Note 33" sheetId="23" state="hidden" r:id="rId23"/>
    <sheet name="Note 33 (cont1)" sheetId="24" state="hidden" r:id="rId24"/>
    <sheet name="Note 33 (cont2)" sheetId="25" state="hidden" r:id="rId25"/>
    <sheet name="Notes 34,35,36 &amp; 37" sheetId="26" state="hidden" r:id="rId26"/>
    <sheet name="Note 40" sheetId="27" r:id="rId27"/>
    <sheet name="Note 41" sheetId="28" r:id="rId28"/>
    <sheet name="Notes 38 &amp; 39" sheetId="29" state="hidden" r:id="rId29"/>
  </sheets>
  <definedNames>
    <definedName name="CAInvests">' Notes 23 to 25'!#REF!</definedName>
    <definedName name="CapEx">'Note 13'!$K$9</definedName>
    <definedName name="CapGnt">'Notes 19 &amp; 20'!#REF!</definedName>
    <definedName name="cash">' Notes 23 to 25'!$G$9</definedName>
    <definedName name="creditors">'Notes 15 &amp; 16'!$B$13</definedName>
    <definedName name="debtors">'Notes 13 (cont2.) &amp; 14'!$E$30</definedName>
    <definedName name="Depn">'Note 13'!$K$22</definedName>
    <definedName name="except">'Note 7'!$B$30</definedName>
    <definedName name="FixedAssets">'Note 13'!$K$25</definedName>
    <definedName name="Gen">'Notes 21 &amp; 22'!#REF!</definedName>
    <definedName name="intpay">'Note 10, 11 &amp; 12'!$F$14</definedName>
    <definedName name="Invests">#REF!</definedName>
    <definedName name="Invincome">'Notes 4,5 &amp; 6'!#REF!</definedName>
    <definedName name="LTCrs">'Notes 15 &amp; 16'!#REF!</definedName>
    <definedName name="note2">'Notes 2 &amp; 3 '!#REF!</definedName>
    <definedName name="Note2a">'Notes 2 &amp; 3 '!#REF!</definedName>
    <definedName name="note3">'Notes 2 &amp; 3 '!$D$43</definedName>
    <definedName name="otherexp" localSheetId="10">'Note  8 &amp; 9'!$F$39</definedName>
    <definedName name="otherexp" localSheetId="8">'Note7part2'!#REF!</definedName>
    <definedName name="otherexp">#REF!</definedName>
    <definedName name="otherincome">'Notes 4,5 &amp; 6'!$B$35</definedName>
    <definedName name="_xlnm.Print_Area" localSheetId="24">'Note 33 (cont2)'!$A$1:$D$78</definedName>
    <definedName name="_xlnm.Print_Area" localSheetId="9">'Note 8'!$A$1:$H$52</definedName>
    <definedName name="_xlnm.Print_Area" localSheetId="5">'Notes 2 &amp; 3 '!$A$1:$F$48</definedName>
    <definedName name="profonAssets">'Note 13'!#REF!</definedName>
    <definedName name="Prov">'Notes 15 &amp; 16'!#REF!</definedName>
    <definedName name="provn">'Notes 15 &amp; 16'!#REF!</definedName>
    <definedName name="Reval">'Notes 21 &amp; 22'!#REF!</definedName>
    <definedName name="staff">'Note 7'!$F$34</definedName>
    <definedName name="staffcosts">'Note 7'!$B$34</definedName>
    <definedName name="Z_43188595_7D29_4A5B_8F8B_056456E6889D_.wvu.Cols" localSheetId="12" hidden="1">'Note 13'!$H:$I</definedName>
    <definedName name="Z_43188595_7D29_4A5B_8F8B_056456E6889D_.wvu.Cols" localSheetId="5" hidden="1">'Notes 2 &amp; 3 '!$H:$H</definedName>
    <definedName name="Z_43188595_7D29_4A5B_8F8B_056456E6889D_.wvu.PrintArea" localSheetId="10" hidden="1">'Note  8 &amp; 9'!$A$1:$I$55</definedName>
    <definedName name="Z_43188595_7D29_4A5B_8F8B_056456E6889D_.wvu.PrintArea" localSheetId="24" hidden="1">'Note 33 (cont2)'!$A$1:$D$78</definedName>
    <definedName name="Z_43188595_7D29_4A5B_8F8B_056456E6889D_.wvu.PrintArea" localSheetId="9" hidden="1">'Note 8'!$A$1:$H$52</definedName>
    <definedName name="Z_43188595_7D29_4A5B_8F8B_056456E6889D_.wvu.PrintArea" localSheetId="5" hidden="1">'Notes 2 &amp; 3 '!$A$1:$F$48</definedName>
    <definedName name="Z_43188595_7D29_4A5B_8F8B_056456E6889D_.wvu.Rows" localSheetId="10" hidden="1">'Note  8 &amp; 9'!$22:$22,'Note  8 &amp; 9'!$70:$71</definedName>
    <definedName name="Z_43188595_7D29_4A5B_8F8B_056456E6889D_.wvu.Rows" localSheetId="12" hidden="1">'Note 13'!$40:$62</definedName>
    <definedName name="Z_43188595_7D29_4A5B_8F8B_056456E6889D_.wvu.Rows" localSheetId="8" hidden="1">'Note7part2'!$35:$36,'Note7part2'!$56:$69</definedName>
    <definedName name="Z_43188595_7D29_4A5B_8F8B_056456E6889D_.wvu.Rows" localSheetId="18" hidden="1">'Notes 21 &amp; 22'!$2:$15</definedName>
    <definedName name="Z_43188595_7D29_4A5B_8F8B_056456E6889D_.wvu.Rows" localSheetId="20" hidden="1">'Notes 26 to 29'!$8:$17</definedName>
    <definedName name="Z_43188595_7D29_4A5B_8F8B_056456E6889D_.wvu.Rows" localSheetId="21" hidden="1">'Notes 30 to 32'!$4:$8</definedName>
    <definedName name="Z_43188595_7D29_4A5B_8F8B_056456E6889D_.wvu.Rows" localSheetId="6" hidden="1">'Notes 4,5 &amp; 6'!$18:$21</definedName>
    <definedName name="Z_4D69A0B7_36BA_4726_BF87_F1E137ED2E7C_.wvu.Cols" localSheetId="12" hidden="1">'Note 13'!$H:$I</definedName>
    <definedName name="Z_4D69A0B7_36BA_4726_BF87_F1E137ED2E7C_.wvu.Cols" localSheetId="5" hidden="1">'Notes 2 &amp; 3 '!$H:$H</definedName>
    <definedName name="Z_4D69A0B7_36BA_4726_BF87_F1E137ED2E7C_.wvu.PrintArea" localSheetId="24" hidden="1">'Note 33 (cont2)'!$A$1:$D$78</definedName>
    <definedName name="Z_4D69A0B7_36BA_4726_BF87_F1E137ED2E7C_.wvu.PrintArea" localSheetId="9" hidden="1">'Note 8'!$A$1:$H$52</definedName>
    <definedName name="Z_4D69A0B7_36BA_4726_BF87_F1E137ED2E7C_.wvu.PrintArea" localSheetId="5" hidden="1">'Notes 2 &amp; 3 '!$A$1:$F$48</definedName>
    <definedName name="Z_4D69A0B7_36BA_4726_BF87_F1E137ED2E7C_.wvu.Rows" localSheetId="10" hidden="1">'Note  8 &amp; 9'!$22:$22,'Note  8 &amp; 9'!$70:$71</definedName>
    <definedName name="Z_4D69A0B7_36BA_4726_BF87_F1E137ED2E7C_.wvu.Rows" localSheetId="12" hidden="1">'Note 13'!$40:$62</definedName>
    <definedName name="Z_4D69A0B7_36BA_4726_BF87_F1E137ED2E7C_.wvu.Rows" localSheetId="8" hidden="1">'Note7part2'!$35:$36,'Note7part2'!$56:$69</definedName>
    <definedName name="Z_4D69A0B7_36BA_4726_BF87_F1E137ED2E7C_.wvu.Rows" localSheetId="18" hidden="1">'Notes 21 &amp; 22'!$2:$15</definedName>
    <definedName name="Z_4D69A0B7_36BA_4726_BF87_F1E137ED2E7C_.wvu.Rows" localSheetId="20" hidden="1">'Notes 26 to 29'!$8:$17</definedName>
    <definedName name="Z_4D69A0B7_36BA_4726_BF87_F1E137ED2E7C_.wvu.Rows" localSheetId="21" hidden="1">'Notes 30 to 32'!$4:$8</definedName>
    <definedName name="Z_4D69A0B7_36BA_4726_BF87_F1E137ED2E7C_.wvu.Rows" localSheetId="6" hidden="1">'Notes 4,5 &amp; 6'!$18:$21</definedName>
    <definedName name="Z_6C641DBA_4A0D_4BEC_B497_FB55F136D757_.wvu.Cols" localSheetId="12" hidden="1">'Note 13'!$H:$I</definedName>
    <definedName name="Z_6C641DBA_4A0D_4BEC_B497_FB55F136D757_.wvu.Cols" localSheetId="5" hidden="1">'Notes 2 &amp; 3 '!$H:$H</definedName>
    <definedName name="Z_6C641DBA_4A0D_4BEC_B497_FB55F136D757_.wvu.PrintArea" localSheetId="24" hidden="1">'Note 33 (cont2)'!$A$1:$D$78</definedName>
    <definedName name="Z_6C641DBA_4A0D_4BEC_B497_FB55F136D757_.wvu.PrintArea" localSheetId="9" hidden="1">'Note 8'!$A$1:$H$53</definedName>
    <definedName name="Z_6C641DBA_4A0D_4BEC_B497_FB55F136D757_.wvu.PrintArea" localSheetId="5" hidden="1">'Notes 2 &amp; 3 '!$A$1:$F$48</definedName>
    <definedName name="Z_6C641DBA_4A0D_4BEC_B497_FB55F136D757_.wvu.Rows" localSheetId="10" hidden="1">'Note  8 &amp; 9'!$22:$22,'Note  8 &amp; 9'!$70:$71</definedName>
    <definedName name="Z_6C641DBA_4A0D_4BEC_B497_FB55F136D757_.wvu.Rows" localSheetId="12" hidden="1">'Note 13'!$40:$62</definedName>
    <definedName name="Z_6C641DBA_4A0D_4BEC_B497_FB55F136D757_.wvu.Rows" localSheetId="8" hidden="1">'Note7part2'!$35:$36,'Note7part2'!$56:$69</definedName>
    <definedName name="Z_6C641DBA_4A0D_4BEC_B497_FB55F136D757_.wvu.Rows" localSheetId="18" hidden="1">'Notes 21 &amp; 22'!$2:$15</definedName>
    <definedName name="Z_6C641DBA_4A0D_4BEC_B497_FB55F136D757_.wvu.Rows" localSheetId="20" hidden="1">'Notes 26 to 29'!$8:$17</definedName>
    <definedName name="Z_6C641DBA_4A0D_4BEC_B497_FB55F136D757_.wvu.Rows" localSheetId="21" hidden="1">'Notes 30 to 32'!$4:$8</definedName>
    <definedName name="Z_6C641DBA_4A0D_4BEC_B497_FB55F136D757_.wvu.Rows" localSheetId="6" hidden="1">'Notes 4,5 &amp; 6'!$18:$21</definedName>
    <definedName name="Z_96CA42AB_7D8B_42C8_B17A_24FFA0448CCA_.wvu.Cols" localSheetId="12" hidden="1">'Note 13'!$H:$I</definedName>
    <definedName name="Z_96CA42AB_7D8B_42C8_B17A_24FFA0448CCA_.wvu.Cols" localSheetId="5" hidden="1">'Notes 2 &amp; 3 '!$H:$H</definedName>
    <definedName name="Z_96CA42AB_7D8B_42C8_B17A_24FFA0448CCA_.wvu.PrintArea" localSheetId="24" hidden="1">'Note 33 (cont2)'!$A$1:$E$80</definedName>
    <definedName name="Z_96CA42AB_7D8B_42C8_B17A_24FFA0448CCA_.wvu.PrintArea" localSheetId="9" hidden="1">'Note 8'!$A$1:$H$52</definedName>
    <definedName name="Z_96CA42AB_7D8B_42C8_B17A_24FFA0448CCA_.wvu.PrintArea" localSheetId="5" hidden="1">'Notes 2 &amp; 3 '!$A$1:$F$48</definedName>
    <definedName name="Z_96CA42AB_7D8B_42C8_B17A_24FFA0448CCA_.wvu.Rows" localSheetId="10" hidden="1">'Note  8 &amp; 9'!$22:$22,'Note  8 &amp; 9'!$70:$71</definedName>
    <definedName name="Z_96CA42AB_7D8B_42C8_B17A_24FFA0448CCA_.wvu.Rows" localSheetId="12" hidden="1">'Note 13'!$40:$62</definedName>
    <definedName name="Z_96CA42AB_7D8B_42C8_B17A_24FFA0448CCA_.wvu.Rows" localSheetId="8" hidden="1">'Note7part2'!$35:$36,'Note7part2'!$56:$69</definedName>
    <definedName name="Z_96CA42AB_7D8B_42C8_B17A_24FFA0448CCA_.wvu.Rows" localSheetId="18" hidden="1">'Notes 21 &amp; 22'!$2:$15</definedName>
    <definedName name="Z_96CA42AB_7D8B_42C8_B17A_24FFA0448CCA_.wvu.Rows" localSheetId="20" hidden="1">'Notes 26 to 29'!$8:$17</definedName>
    <definedName name="Z_96CA42AB_7D8B_42C8_B17A_24FFA0448CCA_.wvu.Rows" localSheetId="21" hidden="1">'Notes 30 to 32'!$4:$8</definedName>
    <definedName name="Z_96CA42AB_7D8B_42C8_B17A_24FFA0448CCA_.wvu.Rows" localSheetId="6" hidden="1">'Notes 4,5 &amp; 6'!$18:$21</definedName>
    <definedName name="Z_A7B8BE5A_78B3_4CEE_97DE_F2DAD2486B75_.wvu.Cols" localSheetId="12" hidden="1">'Note 13'!$H:$I</definedName>
    <definedName name="Z_A7B8BE5A_78B3_4CEE_97DE_F2DAD2486B75_.wvu.Cols" localSheetId="5" hidden="1">'Notes 2 &amp; 3 '!$H:$H</definedName>
    <definedName name="Z_A7B8BE5A_78B3_4CEE_97DE_F2DAD2486B75_.wvu.PrintArea" localSheetId="24" hidden="1">'Note 33 (cont2)'!$A$1:$D$78</definedName>
    <definedName name="Z_A7B8BE5A_78B3_4CEE_97DE_F2DAD2486B75_.wvu.PrintArea" localSheetId="9" hidden="1">'Note 8'!$A$1:$H$52</definedName>
    <definedName name="Z_A7B8BE5A_78B3_4CEE_97DE_F2DAD2486B75_.wvu.PrintArea" localSheetId="5" hidden="1">'Notes 2 &amp; 3 '!$A$1:$F$48</definedName>
    <definedName name="Z_A7B8BE5A_78B3_4CEE_97DE_F2DAD2486B75_.wvu.Rows" localSheetId="10" hidden="1">'Note  8 &amp; 9'!$22:$22,'Note  8 &amp; 9'!$70:$71</definedName>
    <definedName name="Z_A7B8BE5A_78B3_4CEE_97DE_F2DAD2486B75_.wvu.Rows" localSheetId="12" hidden="1">'Note 13'!$40:$62</definedName>
    <definedName name="Z_A7B8BE5A_78B3_4CEE_97DE_F2DAD2486B75_.wvu.Rows" localSheetId="8" hidden="1">'Note7part2'!$35:$36,'Note7part2'!$56:$69</definedName>
    <definedName name="Z_A7B8BE5A_78B3_4CEE_97DE_F2DAD2486B75_.wvu.Rows" localSheetId="18" hidden="1">'Notes 21 &amp; 22'!$2:$15</definedName>
    <definedName name="Z_A7B8BE5A_78B3_4CEE_97DE_F2DAD2486B75_.wvu.Rows" localSheetId="20" hidden="1">'Notes 26 to 29'!$8:$17</definedName>
    <definedName name="Z_A7B8BE5A_78B3_4CEE_97DE_F2DAD2486B75_.wvu.Rows" localSheetId="21" hidden="1">'Notes 30 to 32'!$4:$8</definedName>
    <definedName name="Z_A7B8BE5A_78B3_4CEE_97DE_F2DAD2486B75_.wvu.Rows" localSheetId="6" hidden="1">'Notes 4,5 &amp; 6'!$18:$21</definedName>
    <definedName name="Z_DAAFC7C9_4623_49AF_9992_400CC9CB553D_.wvu.Cols" localSheetId="12" hidden="1">'Note 13'!$H:$I</definedName>
    <definedName name="Z_DAAFC7C9_4623_49AF_9992_400CC9CB553D_.wvu.Cols" localSheetId="5" hidden="1">'Notes 2 &amp; 3 '!$H:$H</definedName>
    <definedName name="Z_DAAFC7C9_4623_49AF_9992_400CC9CB553D_.wvu.PrintArea" localSheetId="24" hidden="1">'Note 33 (cont2)'!$A$1:$D$78</definedName>
    <definedName name="Z_DAAFC7C9_4623_49AF_9992_400CC9CB553D_.wvu.PrintArea" localSheetId="9" hidden="1">'Note 8'!$A$1:$H$52</definedName>
    <definedName name="Z_DAAFC7C9_4623_49AF_9992_400CC9CB553D_.wvu.PrintArea" localSheetId="5" hidden="1">'Notes 2 &amp; 3 '!$A$1:$F$48</definedName>
    <definedName name="Z_DAAFC7C9_4623_49AF_9992_400CC9CB553D_.wvu.Rows" localSheetId="10" hidden="1">'Note  8 &amp; 9'!$22:$22,'Note  8 &amp; 9'!$70:$71</definedName>
    <definedName name="Z_DAAFC7C9_4623_49AF_9992_400CC9CB553D_.wvu.Rows" localSheetId="12" hidden="1">'Note 13'!$40:$62</definedName>
    <definedName name="Z_DAAFC7C9_4623_49AF_9992_400CC9CB553D_.wvu.Rows" localSheetId="8" hidden="1">'Note7part2'!$35:$36,'Note7part2'!$56:$69</definedName>
    <definedName name="Z_DAAFC7C9_4623_49AF_9992_400CC9CB553D_.wvu.Rows" localSheetId="18" hidden="1">'Notes 21 &amp; 22'!$2:$15</definedName>
    <definedName name="Z_DAAFC7C9_4623_49AF_9992_400CC9CB553D_.wvu.Rows" localSheetId="20" hidden="1">'Notes 26 to 29'!$8:$17</definedName>
    <definedName name="Z_DAAFC7C9_4623_49AF_9992_400CC9CB553D_.wvu.Rows" localSheetId="21" hidden="1">'Notes 30 to 32'!$4:$8</definedName>
    <definedName name="Z_DAAFC7C9_4623_49AF_9992_400CC9CB553D_.wvu.Rows" localSheetId="6" hidden="1">'Notes 4,5 &amp; 6'!$18:$21</definedName>
  </definedNames>
  <calcPr fullCalcOnLoad="1"/>
</workbook>
</file>

<file path=xl/sharedStrings.xml><?xml version="1.0" encoding="utf-8"?>
<sst xmlns="http://schemas.openxmlformats.org/spreadsheetml/2006/main" count="1062" uniqueCount="665">
  <si>
    <t>Surplus / (deficit) on operations after depreciation of assets at valuation and before tax</t>
  </si>
  <si>
    <t>Gain on disposal of discontinued activities</t>
  </si>
  <si>
    <t>Surplus / (deficit) on operations after depreciation of assets at valuation and after tax</t>
  </si>
  <si>
    <t>the year ended 31 July 2004</t>
  </si>
  <si>
    <t>Continuing Operations</t>
  </si>
  <si>
    <t>Consolidated Cash Flow Statement for the year ended 31 July 2004</t>
  </si>
  <si>
    <t>Cash held by company disposed of during the year</t>
  </si>
  <si>
    <t>123 Limited was sold on 25 July 2004. Income and expenditure to the point of sale and transactions relating to the sale</t>
  </si>
  <si>
    <t>are included in these consolidated statements and notes. ABC Limited did not trade during the financial year.  The results of</t>
  </si>
  <si>
    <t>XYZ Limited have been included in the consolidated statements and notes.</t>
  </si>
  <si>
    <t xml:space="preserve">principal activity of ABC Limited is the rental of property. </t>
  </si>
  <si>
    <t xml:space="preserve">At the start of the year the College owned three subsidiary companies, ABC Limited, XYZ Limited and 123 Limited </t>
  </si>
  <si>
    <t>41 Sale of Business</t>
  </si>
  <si>
    <t>Net assets disposed of:</t>
  </si>
  <si>
    <t>Cash at bank</t>
  </si>
  <si>
    <t>Creditors</t>
  </si>
  <si>
    <t>Loans</t>
  </si>
  <si>
    <t>Gain on disposal</t>
  </si>
  <si>
    <t>The business sold during the year contributed £8,000 to the group's net operating cash flows.</t>
  </si>
  <si>
    <t>In selling the business the College secured loans and loan stock of £234,000 as shown in note XX.</t>
  </si>
  <si>
    <t>and the Local Government Pension Scheme (LGPS).  The total pension cost for the period was</t>
  </si>
  <si>
    <t>Under the definitions set out in Financial Reporting Standard 17 (Retirement Benefits), the TPS is a multi-employer</t>
  </si>
  <si>
    <t>Local Government Pension Scheme</t>
  </si>
  <si>
    <t>The LGPS is a funded defined benefit scheme, with the assets held in separate trustee administered funds.</t>
  </si>
  <si>
    <t>The assets in the scheme (of which the college's share is estimated at 0.77%) and the expected rates of</t>
  </si>
  <si>
    <t>July 2002</t>
  </si>
  <si>
    <t>Surplus/(deficit) in the scheme</t>
  </si>
  <si>
    <t>Local Government Pension Scheme (continued)</t>
  </si>
  <si>
    <t>* Net assets excluding FRS 17 pension (liability)/asset</t>
  </si>
  <si>
    <t>Net pension (liability)/asset</t>
  </si>
  <si>
    <t>Net assets including FRS 17 pension (liability)/asset</t>
  </si>
  <si>
    <t>* Income and expenditure account excluding FRS 17 pension (liability)/asset</t>
  </si>
  <si>
    <t>Income and expenditure account including FRS 17 pension (liability)/asset</t>
  </si>
  <si>
    <t>Change in financial and demographic assumptions underlying the scheme liabilities</t>
  </si>
  <si>
    <t xml:space="preserve">The college is currently being sued for damages by a foreign institution concerning programmes run by the College.  </t>
  </si>
  <si>
    <t>38 Related Party Transactions</t>
  </si>
  <si>
    <t>39 Access Funds</t>
  </si>
  <si>
    <t>Bonds</t>
  </si>
  <si>
    <t>Property</t>
  </si>
  <si>
    <t>Cash</t>
  </si>
  <si>
    <t>Total Market Value of assets</t>
  </si>
  <si>
    <t>7.0%</t>
  </si>
  <si>
    <t>5.5%</t>
  </si>
  <si>
    <t>6.0%</t>
  </si>
  <si>
    <t>College's estimated asset share</t>
  </si>
  <si>
    <t>Present value of scheme liabilities</t>
  </si>
  <si>
    <t>4.5%</t>
  </si>
  <si>
    <t>33 Pension and similar obligations (continued)</t>
  </si>
  <si>
    <t>Under the transitional arrangements of FRS17, no provision has been made by the college for the</t>
  </si>
  <si>
    <t>institution's share of the deficit of the scheme.  If provision were made, the following entries would be</t>
  </si>
  <si>
    <t>made:</t>
  </si>
  <si>
    <t>Balance Sheet Presentation</t>
  </si>
  <si>
    <t>Reserves Note</t>
  </si>
  <si>
    <t>Pension reserve</t>
  </si>
  <si>
    <t>Analysis of the amount charged to income and expenditure account</t>
  </si>
  <si>
    <t>Service cost</t>
  </si>
  <si>
    <t>Past service cost</t>
  </si>
  <si>
    <t>Total operating charge</t>
  </si>
  <si>
    <t>Interest on pension liabilities</t>
  </si>
  <si>
    <t>Net return</t>
  </si>
  <si>
    <t>by a qualified independent actuary.</t>
  </si>
  <si>
    <t>5.9%</t>
  </si>
  <si>
    <t>* Amounts exclude SSAP 24 provisions for LGPS scheme underfunding included within the College balance sheet.</t>
  </si>
  <si>
    <t>ESF Co-Financing</t>
  </si>
  <si>
    <t>LSC</t>
  </si>
  <si>
    <t>HEFCE</t>
  </si>
  <si>
    <t>Teaching departments -staff</t>
  </si>
  <si>
    <t>Teaching departments -other staff</t>
  </si>
  <si>
    <t>contributions to the Teachers Pension Scheme and are paid at the same rate as for other employees.</t>
  </si>
  <si>
    <t>Contracted-out lecturing services</t>
  </si>
  <si>
    <t>Premises costs</t>
  </si>
  <si>
    <t>Running costs</t>
  </si>
  <si>
    <t>Maintenance</t>
  </si>
  <si>
    <t>Rents &amp; leases</t>
  </si>
  <si>
    <t>*includes £32,250 in respect of the College (2001/02 £30,000)</t>
  </si>
  <si>
    <t xml:space="preserve">                                financial statements audit*</t>
  </si>
  <si>
    <t xml:space="preserve">                                internal audit**</t>
  </si>
  <si>
    <t>**includes £24,000 in respect of the College (2001/02 £24,000)</t>
  </si>
  <si>
    <t>Payments to non-college UfI centres</t>
  </si>
  <si>
    <t>Trade debtors</t>
  </si>
  <si>
    <t>** includes £90,000 (2002: £nil) capital grant received from the LSC in respect of success for all.</t>
  </si>
  <si>
    <t>In one year or less or on demand</t>
  </si>
  <si>
    <t>Success for all (capital element)</t>
  </si>
  <si>
    <t>Learning + Skills Council grants</t>
  </si>
  <si>
    <t>Learning + Skills Council grants are available solely for students; the college acts only as a paying</t>
  </si>
  <si>
    <t>Cash outflow before use of liquid resources and financing</t>
  </si>
  <si>
    <t>Amount recognised in the statement of total recognised gains and losses (STRGL)</t>
  </si>
  <si>
    <t>Movement in surplus during year</t>
  </si>
  <si>
    <t>Contributions</t>
  </si>
  <si>
    <t>History of experience gains and losses (in practice, from 2006, 5 years must be shown)</t>
  </si>
  <si>
    <t>Difference between the expected and actual return on assets:</t>
  </si>
  <si>
    <t>amount £m</t>
  </si>
  <si>
    <t>% of scheme assets</t>
  </si>
  <si>
    <t>Experience gains and losses on scheme liabilities:</t>
  </si>
  <si>
    <t>Total amount recognised in STRGL</t>
  </si>
  <si>
    <t>2.0%</t>
  </si>
  <si>
    <t>3.0%</t>
  </si>
  <si>
    <t>7.2%</t>
  </si>
  <si>
    <t>8.0%</t>
  </si>
  <si>
    <t>Reconciliation of net cash flow to movement in net funds / (debt)</t>
  </si>
  <si>
    <t>1</t>
  </si>
  <si>
    <t>Provision has not, therefore, been made for anticipated future receipts.</t>
  </si>
  <si>
    <t xml:space="preserve">future funding streams to institutions and cannot guarantee that this funding will continue after the current year.  </t>
  </si>
  <si>
    <t xml:space="preserve">basis are credited to the exchequer under arrangements governed by the Superannuation Act 1972.  </t>
  </si>
  <si>
    <t>Senior post-holders, including the Principal and other higher paid staff received a pay increase of 3% in line</t>
  </si>
  <si>
    <t>with the general pay award.  No bonuses or other salary enhancements were awarded to senior post-holders</t>
  </si>
  <si>
    <t>or other higher paid staff.</t>
  </si>
  <si>
    <t xml:space="preserve">circumstances of the case.  The case is proceeding and, in view of the uncertainty, no financial provision has been </t>
  </si>
  <si>
    <t>years are 11% for employers and 6% for employees.</t>
  </si>
  <si>
    <t xml:space="preserve">the government actuary carried out a further review on the level of employers' contributions.  For the period from 1 April </t>
  </si>
  <si>
    <t>Estimated value of other benefits, including provisions for pension benefits</t>
  </si>
  <si>
    <t>accounts of the subsidiary company</t>
  </si>
  <si>
    <t>Appreciation on disposals/revaluation (note 21)</t>
  </si>
  <si>
    <t>Interest element of finance lease rental payment</t>
  </si>
  <si>
    <t xml:space="preserve">pension scheme.  The College is unable to identify its share of the underlying assets and liabilities of the </t>
  </si>
  <si>
    <t xml:space="preserve">However, the College has received Counsel opinion that is should not be liable in view of the specific </t>
  </si>
  <si>
    <r>
      <t>Increase/(decrease)</t>
    </r>
    <r>
      <rPr>
        <sz val="10"/>
        <rFont val="Arial"/>
        <family val="2"/>
      </rPr>
      <t xml:space="preserve"> in cash in the period</t>
    </r>
  </si>
  <si>
    <t>FRS 17</t>
  </si>
  <si>
    <t>31 March 2001</t>
  </si>
  <si>
    <t>…...% per annum</t>
  </si>
  <si>
    <t>£……. million</t>
  </si>
  <si>
    <t>…...%</t>
  </si>
  <si>
    <t>SSAP 24</t>
  </si>
  <si>
    <t xml:space="preserve">Under the transitional arrangements of FRS 17, the College's pension charge for the year calculated </t>
  </si>
  <si>
    <t>would be made.</t>
  </si>
  <si>
    <t xml:space="preserve">on a SSAP 24 basis). If the charge had been included on an FRS 17 basis, the following entries </t>
  </si>
  <si>
    <t xml:space="preserve">The pensions cost is assessed every three years in accordance with the advice of a qualified independent actuary.  The </t>
  </si>
  <si>
    <t>Projected Unit</t>
  </si>
  <si>
    <t>Market value of assets at date of last valuation</t>
  </si>
  <si>
    <t>under FRS 17 assumptions is not included in the financial statements (as this is currently calculated</t>
  </si>
  <si>
    <t xml:space="preserve">At 31 July </t>
  </si>
  <si>
    <t>Pension increases per annum</t>
  </si>
  <si>
    <t>made in these accounts in relation to this matter.  It is not considered practical to estimate the potential</t>
  </si>
  <si>
    <t>Loans from subsidiary and associate companies</t>
  </si>
  <si>
    <t>Franchised provision</t>
  </si>
  <si>
    <t xml:space="preserve">Land and buildings with a net book value of £6,876,000 have been financed by exchequer funds.  Should these </t>
  </si>
  <si>
    <t>override to depart from the statutory balance sheet formats if the institution is a limited company.</t>
  </si>
  <si>
    <t>Trade creditors</t>
  </si>
  <si>
    <t>Transfer from revaluation reserve</t>
  </si>
  <si>
    <t>provided was not paid until the following financial year (see also note 7).  Receipts from the sale of Tangible Fixed Assets</t>
  </si>
  <si>
    <t xml:space="preserve">Commitments under finance leases entered into but not yet provided for </t>
  </si>
  <si>
    <t>in the financial statements</t>
  </si>
  <si>
    <t>Current service charge</t>
  </si>
  <si>
    <t>Past service costs</t>
  </si>
  <si>
    <t>Net interest / return on assets</t>
  </si>
  <si>
    <t xml:space="preserve">Surplus / (Deficit) in scheme at 31 July </t>
  </si>
  <si>
    <t>Analysis of net return on pension scheme</t>
  </si>
  <si>
    <t>Expected return on pension scheme assets</t>
  </si>
  <si>
    <t>Actual return less expected return on pension scheme assets</t>
  </si>
  <si>
    <t>Experience gains and losses arising on the scheme liabilities</t>
  </si>
  <si>
    <t>Actuarial gain / (loss) recognised in STRGL</t>
  </si>
  <si>
    <t xml:space="preserve">Surplus / (Deficit) in scheme at 1 August </t>
  </si>
  <si>
    <t>Movement in year:</t>
  </si>
  <si>
    <t>Actuarial gain or loss</t>
  </si>
  <si>
    <t>% of scheme liabilities</t>
  </si>
  <si>
    <t>totalled £178,000 and employees contributions totalled £107,000.  The agreed contribution rates for future</t>
  </si>
  <si>
    <t>organisation in which a member of the board of governors may have an interest are conducted at arm's length</t>
  </si>
  <si>
    <t>Proportion of members' accrued benefits covered by the actuarial value of the assets</t>
  </si>
  <si>
    <t>Releases from deferred capital grants (non Funding Council)</t>
  </si>
  <si>
    <t>Following the implementation of Teachers' Pensions (Employers' Supplementary Contributions) Regulations 2000</t>
  </si>
  <si>
    <t>Other higher paid staff</t>
  </si>
  <si>
    <t xml:space="preserve">This note should provide sufficient information to allow the reader to understand the major sources of </t>
  </si>
  <si>
    <t>Expenditure in the period</t>
  </si>
  <si>
    <t>Local Initiative Funds</t>
  </si>
  <si>
    <t>Centres for vocational excellence</t>
  </si>
  <si>
    <t>University for Industry projects</t>
  </si>
  <si>
    <t>Widening Participation strategic partnerships</t>
  </si>
  <si>
    <t>HE development grant</t>
  </si>
  <si>
    <t>FE Standards fund</t>
  </si>
  <si>
    <t>Individual learning accounts</t>
  </si>
  <si>
    <t>Ethnic minority student achievement grant (section 11)</t>
  </si>
  <si>
    <t>IT infrastructure</t>
  </si>
  <si>
    <t>Support for major works</t>
  </si>
  <si>
    <t xml:space="preserve">Due to the nature of the College's operations and the composition of the board of governors (being drawn </t>
  </si>
  <si>
    <t>This note shows combined figures for the Group and the College on the basis that all provisions relate solely to the college</t>
  </si>
  <si>
    <t>21 Deferred Capital Grants</t>
  </si>
  <si>
    <t>23 Revaluation Reserve</t>
  </si>
  <si>
    <t>22 Endowments</t>
  </si>
  <si>
    <t>Transferred to income and expenditure account (note 6)</t>
  </si>
  <si>
    <t xml:space="preserve">This note shows combined figures for the Group and the College because it is thought unlikely there will ever be </t>
  </si>
  <si>
    <t>endowments within a subsidiary.</t>
  </si>
  <si>
    <t>24 Movement on General Reserves</t>
  </si>
  <si>
    <t>25 Reconciliation of Consolidated Operating Deficit to Net Cash Inflow from Operating Activities</t>
  </si>
  <si>
    <t>26 Returns on Investments and Servicing of Finance</t>
  </si>
  <si>
    <t>27 Capital Expenditure and Financial Investment</t>
  </si>
  <si>
    <t>29 Financing</t>
  </si>
  <si>
    <t>28 Management of Liquid Resources</t>
  </si>
  <si>
    <t>30 Analysis of Changes in Net Funds</t>
  </si>
  <si>
    <t>Endowment asset investments (note15)</t>
  </si>
  <si>
    <t>31 Cash Flow Relating to Exceptional Items</t>
  </si>
  <si>
    <t>32 Major non-cash transactions</t>
  </si>
  <si>
    <t>include £7,500,000 from the sale of Church Street annexe (see note 13)</t>
  </si>
  <si>
    <t>33 Pension and similar obligations</t>
  </si>
  <si>
    <t>Total Income</t>
  </si>
  <si>
    <t>Teaching support services</t>
  </si>
  <si>
    <t>Other support services</t>
  </si>
  <si>
    <t>Income</t>
  </si>
  <si>
    <t>Notes</t>
  </si>
  <si>
    <t>£000</t>
  </si>
  <si>
    <t>Expenditure</t>
  </si>
  <si>
    <t>Other operating expenses</t>
  </si>
  <si>
    <t>Depreciation</t>
  </si>
  <si>
    <t>Interest payable</t>
  </si>
  <si>
    <t>Total Expenditure</t>
  </si>
  <si>
    <t>Taxation</t>
  </si>
  <si>
    <t xml:space="preserve"> </t>
  </si>
  <si>
    <t>Difference between historical cost depreciation and the actual</t>
  </si>
  <si>
    <t>Fixed assets</t>
  </si>
  <si>
    <t>Tangible assets</t>
  </si>
  <si>
    <t>Current assets</t>
  </si>
  <si>
    <t>Stock</t>
  </si>
  <si>
    <t>Debtors</t>
  </si>
  <si>
    <t>Cash at bank and in hand</t>
  </si>
  <si>
    <t>Total assets less current liabilities</t>
  </si>
  <si>
    <t>Provisions for liabilities and charges</t>
  </si>
  <si>
    <t>Deferred capital grants</t>
  </si>
  <si>
    <t>Revaluation reserve</t>
  </si>
  <si>
    <t>General reserve</t>
  </si>
  <si>
    <t>Cash flow from operating activities</t>
  </si>
  <si>
    <t>Returns on investments and servicing of finance</t>
  </si>
  <si>
    <t>Capital expenditure and financial investment</t>
  </si>
  <si>
    <t>Financing</t>
  </si>
  <si>
    <t>Change in net debt resulting from cash flows</t>
  </si>
  <si>
    <t>Rationalisation funds</t>
  </si>
  <si>
    <t>Child care</t>
  </si>
  <si>
    <t>Inclusive Learning quality initiative</t>
  </si>
  <si>
    <t>Other income</t>
  </si>
  <si>
    <t>Catering and residence operations</t>
  </si>
  <si>
    <t>Other income generating activities</t>
  </si>
  <si>
    <t>Teaching departments</t>
  </si>
  <si>
    <t>Administration and central services</t>
  </si>
  <si>
    <t>Premises</t>
  </si>
  <si>
    <t xml:space="preserve">Other   </t>
  </si>
  <si>
    <t>Staff costs for the above persons:</t>
  </si>
  <si>
    <t>Catering and residences</t>
  </si>
  <si>
    <t>Social security costs</t>
  </si>
  <si>
    <t>Other pension costs</t>
  </si>
  <si>
    <t>Number</t>
  </si>
  <si>
    <t>Salaries</t>
  </si>
  <si>
    <t>Benefits in kind</t>
  </si>
  <si>
    <t>Pension contributions</t>
  </si>
  <si>
    <t>Total emoluments</t>
  </si>
  <si>
    <t>£</t>
  </si>
  <si>
    <t>Salary</t>
  </si>
  <si>
    <t>Reconciliation</t>
  </si>
  <si>
    <t>General education</t>
  </si>
  <si>
    <t>Planned maintenance</t>
  </si>
  <si>
    <t>Other operating expenses include:</t>
  </si>
  <si>
    <t>Hire of other assets - operating leases</t>
  </si>
  <si>
    <t>On bank loans, overdrafts and other loans:</t>
  </si>
  <si>
    <t>Repayable within 5 years, not by instalments</t>
  </si>
  <si>
    <t>Repayable within 5 years, by instalments</t>
  </si>
  <si>
    <t>Equipment</t>
  </si>
  <si>
    <t>Total</t>
  </si>
  <si>
    <t>Cost or Valuation</t>
  </si>
  <si>
    <t>Additions</t>
  </si>
  <si>
    <t>Charge for year</t>
  </si>
  <si>
    <t>Net book value</t>
  </si>
  <si>
    <t>Inherited</t>
  </si>
  <si>
    <t>Financed by capital grant</t>
  </si>
  <si>
    <t>Other</t>
  </si>
  <si>
    <t>Amounts falling due within one year</t>
  </si>
  <si>
    <t>Prepayments and accrued income</t>
  </si>
  <si>
    <t>Obligations under finance leases</t>
  </si>
  <si>
    <t>Other taxation and social security</t>
  </si>
  <si>
    <t>Cashflows</t>
  </si>
  <si>
    <t>Interest paid</t>
  </si>
  <si>
    <t>Purchase of tangible fixed assets</t>
  </si>
  <si>
    <t>Deferred capital grants received</t>
  </si>
  <si>
    <t>Capital element of finance lease rental payments</t>
  </si>
  <si>
    <t xml:space="preserve">Statement of the Total Recognised Gains and Losses for </t>
  </si>
  <si>
    <t>Releases of deferred capital grants</t>
  </si>
  <si>
    <t>Members</t>
  </si>
  <si>
    <t>Senior post-holders</t>
  </si>
  <si>
    <t>2  Funding Council Grants</t>
  </si>
  <si>
    <t>Tuition fees and education contracts</t>
  </si>
  <si>
    <t>Exceptional restructuring costs</t>
  </si>
  <si>
    <t>Recurrent grant</t>
  </si>
  <si>
    <t>European Union (EU) (excluding UK) students</t>
  </si>
  <si>
    <t>Non-EU students</t>
  </si>
  <si>
    <t>Overseas activities</t>
  </si>
  <si>
    <t>Total
cost</t>
  </si>
  <si>
    <t>Contributions
received</t>
  </si>
  <si>
    <t>Auditors' remuneration:</t>
  </si>
  <si>
    <t>Other contracts</t>
  </si>
  <si>
    <t>-</t>
  </si>
  <si>
    <t>Wages and salaries</t>
  </si>
  <si>
    <t>On finance leases</t>
  </si>
  <si>
    <t>Work Based Learning</t>
  </si>
  <si>
    <t>Other Funds</t>
  </si>
  <si>
    <t>Unrealised surplus on revaluation of fixed assets</t>
  </si>
  <si>
    <t>Increase/(decrease) in provisions</t>
  </si>
  <si>
    <t>and were signed on its behalf  by:-</t>
  </si>
  <si>
    <t>UK Higher Education students</t>
  </si>
  <si>
    <t>UK Further Education students</t>
  </si>
  <si>
    <t>Higher Education contracts</t>
  </si>
  <si>
    <t>Year Ended</t>
  </si>
  <si>
    <t>Net costs
to College</t>
  </si>
  <si>
    <t>assets at valuation</t>
  </si>
  <si>
    <t>Interest earned</t>
  </si>
  <si>
    <t>Funding Council Grants</t>
  </si>
  <si>
    <t>Research grants and contracts</t>
  </si>
  <si>
    <t>Endowment and Investment income</t>
  </si>
  <si>
    <t>2002</t>
  </si>
  <si>
    <t xml:space="preserve">Staff costs </t>
  </si>
  <si>
    <t>(Deficit) / surplus on continuing operations after depreciation of
tangible fixed assets at valuation and before tax</t>
  </si>
  <si>
    <t>(Deficit) / surplus on continuing operations after
depreciation of tangible fixed assets at valuation and
disposal of assets but before tax</t>
  </si>
  <si>
    <t>(Deficit) / surplus on continuing operations after depreciation of assets at valuation, disposal of assets and tax</t>
  </si>
  <si>
    <t>Year ended</t>
  </si>
  <si>
    <t>(Deficit) surplus on continuing operations after depreciation of assets at valuation and disposal of assets and tax</t>
  </si>
  <si>
    <t>Appreciation of endowment asset investments</t>
  </si>
  <si>
    <t>Endowment income retained for year</t>
  </si>
  <si>
    <t>New endowments</t>
  </si>
  <si>
    <t>Total recognised (losses) / gains relating to the period</t>
  </si>
  <si>
    <t>Opening reserves and endowments</t>
  </si>
  <si>
    <t>Closing reserves and endowments</t>
  </si>
  <si>
    <t xml:space="preserve">Consolidated Statement of Historical Cost Surpluses and Deficits for </t>
  </si>
  <si>
    <t>(Deficit) / surplus on continuing operations before taxation</t>
  </si>
  <si>
    <t>charge for the period calculated on the re-valued amount</t>
  </si>
  <si>
    <t>Realisation of property revaluation gains of previous years</t>
  </si>
  <si>
    <t>Historical cost surplus for the period before taxation</t>
  </si>
  <si>
    <t>Historical cost surplus for the period after taxation</t>
  </si>
  <si>
    <t>Balance Sheets as at 31 July</t>
  </si>
  <si>
    <t>Group</t>
  </si>
  <si>
    <t>College</t>
  </si>
  <si>
    <t>Investments</t>
  </si>
  <si>
    <t>Endowment Assets</t>
  </si>
  <si>
    <t>Creditors: amounts falling due within one year</t>
  </si>
  <si>
    <t>Net current assets</t>
  </si>
  <si>
    <t>Creditors: amounts falling due after more than one year</t>
  </si>
  <si>
    <t>NET ASSETS</t>
  </si>
  <si>
    <t>Endowments</t>
  </si>
  <si>
    <t>Specific</t>
  </si>
  <si>
    <t>General</t>
  </si>
  <si>
    <t>Total Reserves</t>
  </si>
  <si>
    <t>TOTAL</t>
  </si>
  <si>
    <t>[signature]</t>
  </si>
  <si>
    <t>J Smith - Chairman</t>
  </si>
  <si>
    <t>T Ross - Principal</t>
  </si>
  <si>
    <t>Management of liquid resources</t>
  </si>
  <si>
    <t>Cash inflow from new secured loan</t>
  </si>
  <si>
    <t>Cash inflow from liquid resources</t>
  </si>
  <si>
    <t>Movement in net funds in period</t>
  </si>
  <si>
    <t xml:space="preserve">Net funds at 1 August </t>
  </si>
  <si>
    <t xml:space="preserve">Net funds at 31 July </t>
  </si>
  <si>
    <t>Residencies, catering and conferences</t>
  </si>
  <si>
    <t>Other grant income</t>
  </si>
  <si>
    <t>Other investment income</t>
  </si>
  <si>
    <t>Basic Skills Quality Initiative</t>
  </si>
  <si>
    <t>Success for All</t>
  </si>
  <si>
    <t>Foot and mouth</t>
  </si>
  <si>
    <t>Teaching departments - teaching staff</t>
  </si>
  <si>
    <t>Teaching departments - other staff</t>
  </si>
  <si>
    <t>Other interest receivable</t>
  </si>
  <si>
    <t xml:space="preserve">The following analysis may be combined with a similar objective analysis of other operating expenses in a </t>
  </si>
  <si>
    <t>Other income-generating activities</t>
  </si>
  <si>
    <t>Staff restructuring</t>
  </si>
  <si>
    <t>Sub total</t>
  </si>
  <si>
    <t>Employment costs for staff on permanent contracts</t>
  </si>
  <si>
    <t>Employment costs for staff on short-term and temporary contracts</t>
  </si>
  <si>
    <t>Restructuring costs</t>
  </si>
  <si>
    <t>The pension contributions in respect of the Principal and senior post-holders are in respect of employer's</t>
  </si>
  <si>
    <t>Compensation for loss of office paid to a former senior post-holder/ higher paid employee</t>
  </si>
  <si>
    <t>Compensation paid to the former post-holder</t>
  </si>
  <si>
    <t xml:space="preserve">The estimated value of other benefits has been calculated in accordance with Statement of Standard </t>
  </si>
  <si>
    <t>The members of the corporation other than the principal and the staff member did not receive any payment</t>
  </si>
  <si>
    <t>from the institution other than the reimbursement of travel and subsistence expenses incurred in the course</t>
  </si>
  <si>
    <t>of their duties.</t>
  </si>
  <si>
    <t>The following objective analysis may be replaced by a subjective analysis, in which case this objective</t>
  </si>
  <si>
    <t>Other expenses</t>
  </si>
  <si>
    <t xml:space="preserve">                                   other services from either external or internal audit</t>
  </si>
  <si>
    <t>Hire of plant and machinery - operating leases</t>
  </si>
  <si>
    <t>Repayable wholly or partly in more than 5 years</t>
  </si>
  <si>
    <t xml:space="preserve">Provision for deferred corporation tax in the </t>
  </si>
  <si>
    <t>The (deficit)/surplus on continuing operations for the period is made up as follows:</t>
  </si>
  <si>
    <t>College's (deficit)/surplus for the period</t>
  </si>
  <si>
    <t>Disposals</t>
  </si>
  <si>
    <t>At 31 July 2002</t>
  </si>
  <si>
    <t>Eliminated in respect of disposals</t>
  </si>
  <si>
    <t>Land and buildings were valued in 1996 at depreciated replacement by a firm of independent chartered</t>
  </si>
  <si>
    <t xml:space="preserve">surveyors.  Other tangible fixed assets inherited from the LEA at incorporation have been valued by the </t>
  </si>
  <si>
    <t>College on a depreciated replacement cost basis with the assistance of independent professional advice.</t>
  </si>
  <si>
    <t>The college disposed of its Church Street annexe and reinvested the proceeds of £7,500,000 in a new building</t>
  </si>
  <si>
    <t xml:space="preserve">on the main site.  The Church Street annexe was revalued prior to disposal by a firm of independent chartered </t>
  </si>
  <si>
    <t>surveyors on an open market valuation basis.  A loss of £9,420,000 arose from the disposal.</t>
  </si>
  <si>
    <t>assets be sold, the College may be liable, under the terms of the Finance Memorandum with the Council, to</t>
  </si>
  <si>
    <t>surrender the proceeds.</t>
  </si>
  <si>
    <t xml:space="preserve">Fixed assets include land and buildings with a net book value of £12,369,000, which will be partially funded </t>
  </si>
  <si>
    <t>The following illustration is given to demonstrate the required disclosure had the circumstances been</t>
  </si>
  <si>
    <t>applicable to Casterbridge College</t>
  </si>
  <si>
    <t>If inherited land and buildings had not been valued they would have been included at the following amounts:</t>
  </si>
  <si>
    <t>Cost</t>
  </si>
  <si>
    <t>Net book value based on cost</t>
  </si>
  <si>
    <t>This note should disclose the amount of finance charges capitalised and included in the cost of tangible fixed assets</t>
  </si>
  <si>
    <t>in the cases where Institutions accounting policies allow such treatment.</t>
  </si>
  <si>
    <t>The college owns 100% of the issued ordinary £1 shares of ABC Limited, a company incorporated in England</t>
  </si>
  <si>
    <t xml:space="preserve">The principal business activity of XYZ Limited is carrying out training of employees on behalf of employers.  The </t>
  </si>
  <si>
    <t>Decrease in cash balances held at fund managers</t>
  </si>
  <si>
    <t>Represented by:</t>
  </si>
  <si>
    <t>Fixed interest stocks (listed)</t>
  </si>
  <si>
    <t>Equities (listed)</t>
  </si>
  <si>
    <t xml:space="preserve">firms of Chartered Surveyors, the basis of valuation being open market value taking groups of properties together </t>
  </si>
  <si>
    <t>for this purpose.</t>
  </si>
  <si>
    <t xml:space="preserve">An analysis between listed and unlisted investments should be provided where relevant.  The presentation of endowment asset </t>
  </si>
  <si>
    <t xml:space="preserve">investments in the balance sheet as a separate heading between fixed and current assets may require a true and fair </t>
  </si>
  <si>
    <t>Subsidiary undertakings</t>
  </si>
  <si>
    <t>Associate undertakings</t>
  </si>
  <si>
    <t>Bank loans and overdrafts</t>
  </si>
  <si>
    <t>Payments received in advance **</t>
  </si>
  <si>
    <t>Amounts owed to group undertakings:</t>
  </si>
  <si>
    <t xml:space="preserve">                                Associate undertakings</t>
  </si>
  <si>
    <t xml:space="preserve">                                 Subsidiary undertakings</t>
  </si>
  <si>
    <t>Corporation tax</t>
  </si>
  <si>
    <t>Accruals</t>
  </si>
  <si>
    <t>Bank loans</t>
  </si>
  <si>
    <t>Bank loans and overdrafts are repayable as follows:</t>
  </si>
  <si>
    <t>In one year or less</t>
  </si>
  <si>
    <t>Between one and two years</t>
  </si>
  <si>
    <t>Between two and five years</t>
  </si>
  <si>
    <t>In five years or more</t>
  </si>
  <si>
    <t>b Finance Leases</t>
  </si>
  <si>
    <t>The net finance lease obligations to which the institution is committed are:</t>
  </si>
  <si>
    <t>Group and College</t>
  </si>
  <si>
    <t>Restructuring</t>
  </si>
  <si>
    <t>Transferred from income and expenditure account</t>
  </si>
  <si>
    <t>Other grants</t>
  </si>
  <si>
    <t>Cash received</t>
  </si>
  <si>
    <t xml:space="preserve">                          Equipment</t>
  </si>
  <si>
    <t>Released to income and expenditure account</t>
  </si>
  <si>
    <t>Income for year</t>
  </si>
  <si>
    <t>Representing</t>
  </si>
  <si>
    <t>Fellowships and scholarships funds</t>
  </si>
  <si>
    <t>Prizes funds</t>
  </si>
  <si>
    <t>Chairs and lectureships funds</t>
  </si>
  <si>
    <t>Other funds</t>
  </si>
  <si>
    <t>Depreciation on revalued assets</t>
  </si>
  <si>
    <t>Income and Expenditure Account Reserve</t>
  </si>
  <si>
    <t xml:space="preserve">At 1 August </t>
  </si>
  <si>
    <t>At 31 July</t>
  </si>
  <si>
    <t>0</t>
  </si>
  <si>
    <t>(Deficit)/surplus on continuing operations after depreciation of</t>
  </si>
  <si>
    <t>(Loss)/profit on disposal of tangible fixed assets</t>
  </si>
  <si>
    <t>(Increase)/decrease in stocks</t>
  </si>
  <si>
    <t>(Increase)/decrease in debtors</t>
  </si>
  <si>
    <t>Increase/(decrease) in creditors</t>
  </si>
  <si>
    <t>Net cash inflow from operating activities</t>
  </si>
  <si>
    <t>Income from endowments</t>
  </si>
  <si>
    <t>Other interest received</t>
  </si>
  <si>
    <t>Net cash inflow from returns on investment and servicing of finance</t>
  </si>
  <si>
    <t>Payments to acquire endowment assets</t>
  </si>
  <si>
    <t>Receipt from sale of endowment assets</t>
  </si>
  <si>
    <t>Endowments received</t>
  </si>
  <si>
    <t>Sale of investments</t>
  </si>
  <si>
    <t>Purchase of investments</t>
  </si>
  <si>
    <t>Placing of deposits</t>
  </si>
  <si>
    <t>Debt due beyond a year:</t>
  </si>
  <si>
    <t>Repayment of amounts borrowed</t>
  </si>
  <si>
    <t>Net cash inflow/(outflow) from financing</t>
  </si>
  <si>
    <t>Other changes</t>
  </si>
  <si>
    <t>Cash in hand, and at bank</t>
  </si>
  <si>
    <t>Overdrafts</t>
  </si>
  <si>
    <t>Debt due within 1 year</t>
  </si>
  <si>
    <t>Debt due after 1 year</t>
  </si>
  <si>
    <t>Finance leases</t>
  </si>
  <si>
    <t>Current Asset Investments</t>
  </si>
  <si>
    <t>Provision as at 1 August</t>
  </si>
  <si>
    <t>Income and Expenditure account charge</t>
  </si>
  <si>
    <t>Operating cash outflow</t>
  </si>
  <si>
    <t>Provision as at 31 July</t>
  </si>
  <si>
    <t>assets, liabilities and activities of Wessex College transferred to Casterbridge College and Wessex College was</t>
  </si>
  <si>
    <t>dissolved.  All activities are continuing within the merged College.  Assets valued at £1,300,000 and liabilities</t>
  </si>
  <si>
    <t>(£1,020,000) and an operating surplus on activities of £50,000 were transferred.</t>
  </si>
  <si>
    <t>Commitments contracted for at 31 July</t>
  </si>
  <si>
    <t>Nil</t>
  </si>
  <si>
    <t>At 31 July had annual commitments under non-cancellable operating leases as follows:</t>
  </si>
  <si>
    <t>Land and Buildings</t>
  </si>
  <si>
    <t>Expiring within one year</t>
  </si>
  <si>
    <t>Expiring within two and five years inclusive</t>
  </si>
  <si>
    <t>Expiring in over five years</t>
  </si>
  <si>
    <t>Expiring between two and five year inclusive</t>
  </si>
  <si>
    <t>liability at this stage</t>
  </si>
  <si>
    <t>Note: wherever possible, such examples should quote the amounts involved.</t>
  </si>
  <si>
    <t>from local public and private sector organisations) it is inevitable that transactions will take place with</t>
  </si>
  <si>
    <t xml:space="preserve">organisations in which a member of the board of governors may have an interest.  All transactions involving </t>
  </si>
  <si>
    <t>and in accordance with the College's financial regulations and normal procurement procedures.</t>
  </si>
  <si>
    <t xml:space="preserve">Transactions totalling £101,000, relating to the purchase of specialist equipment, took place with DEF Limited, </t>
  </si>
  <si>
    <t>a company in which the Dean of Engineering has a majority interest.  There were no amounts outstanding</t>
  </si>
  <si>
    <t>Disbursed to Students</t>
  </si>
  <si>
    <t>Audit fees</t>
  </si>
  <si>
    <t>Balance unspent at 31 July</t>
  </si>
  <si>
    <t>Research Council</t>
  </si>
  <si>
    <t>UK based charities</t>
  </si>
  <si>
    <t>Other grants and contracts</t>
  </si>
  <si>
    <t xml:space="preserve">This note should provide sufficient information to allow the reader to understand the major sources of research  </t>
  </si>
  <si>
    <t>project income upon which the Institution is dependent.  The above detail is likely to be the minimum necessary</t>
  </si>
  <si>
    <t>for Institutions with significant income from this source but may be excessive for small Institutions having</t>
  </si>
  <si>
    <t>relatively little income of this type.  It will be up to individual Institutions to determine the level of disclosure</t>
  </si>
  <si>
    <t xml:space="preserve">that </t>
  </si>
  <si>
    <t>£  50,001 to £   60,000</t>
  </si>
  <si>
    <t>£  70,001 to £   80,000</t>
  </si>
  <si>
    <t>£  80,001 to £   90,000</t>
  </si>
  <si>
    <t>A general pay award of 3% was made with effect from 1 August 2002, approved by the corporation.</t>
  </si>
  <si>
    <t>The average monthly number of persons (including senior post-holders) employed by the College during the</t>
  </si>
  <si>
    <t>year, expressed as full-time equivalents, was:</t>
  </si>
  <si>
    <t>Senior post-holders are defined as the principal (or chief executive) and holders of the other senior posts whom</t>
  </si>
  <si>
    <t>the board have selected for the purposes of the articles of government of the institution relating to the</t>
  </si>
  <si>
    <t>appointment and promotion of staff who are appointed by the board of governors</t>
  </si>
  <si>
    <t xml:space="preserve">by a grant from the Council.  It is anticipated that the Council will provide £6,183,000 over 15 years.  </t>
  </si>
  <si>
    <t xml:space="preserve">Land and property valuations as at 31 July 2003 have been made by senior management on the advice of </t>
  </si>
  <si>
    <t>Bank loans and overdrafts at 7.25% repayable by instalments falling due between 1 August 2003 and 31 July 2020 totalling</t>
  </si>
  <si>
    <t>Department of Media Studies which was announced in April 2003 and for which redundancy notices were served</t>
  </si>
  <si>
    <t>in June 2003.  Other provisions relate to a legal obligation to carry out remedial pipework in the institution's</t>
  </si>
  <si>
    <t>leasehold building.  This work will be completed during 2003/04.</t>
  </si>
  <si>
    <t>Analysis of capital grants received from the Learning and Skills Council during 2002/03</t>
  </si>
  <si>
    <t>Funding Council</t>
  </si>
  <si>
    <t>Transfer from revaluation reserve to general reserve in respect of:</t>
  </si>
  <si>
    <t>£1,168,000 (2002 - £1,653,000).</t>
  </si>
  <si>
    <t>scheme.  Accordingly, the College  has accounted for its contributions as if it were a defined contribution scheme.</t>
  </si>
  <si>
    <t>The total contribution made for the year ended 31 July 2003 was £285,000 of which employers contributions</t>
  </si>
  <si>
    <t>The following information is based upon a full actuarial valuation of the Fund at 31 March 2001 updated to 31 July 2003</t>
  </si>
  <si>
    <t>July 2003</t>
  </si>
  <si>
    <t>31 July 2003</t>
  </si>
  <si>
    <t>On 1 August 2003 the College merged its activities with those of Wessex College of Agriculture.  At that date all</t>
  </si>
  <si>
    <t>£1.5 million of the funds in current asset investments is derived from the sale of the Westwick site and is held for reinvestment in the main college site.</t>
  </si>
  <si>
    <t>that is appropriate to their particular circumstances.</t>
  </si>
  <si>
    <t>Number senior post-holders</t>
  </si>
  <si>
    <t>Number Other Staff</t>
  </si>
  <si>
    <t>3</t>
  </si>
  <si>
    <t xml:space="preserve">The restructuring provision relates to the exceptional restructuring of costs arising from the closure of the </t>
  </si>
  <si>
    <t xml:space="preserve">agent.  The grants and related disbursements are therefore excluded from the Income and </t>
  </si>
  <si>
    <t>Expenditure Account.</t>
  </si>
  <si>
    <t>between types of funding council grant, will depend on the nature of the grants and institution.</t>
  </si>
  <si>
    <t>3  Tuition Fees and Education Contracts</t>
  </si>
  <si>
    <t>European Commission</t>
  </si>
  <si>
    <t>5  Other Income</t>
  </si>
  <si>
    <t>4 Research Grants and Contracts</t>
  </si>
  <si>
    <t xml:space="preserve">analysis could be shown in a separate note along with a similar analysis of staff costs. </t>
  </si>
  <si>
    <t>Aggregate depreciation based on cost</t>
  </si>
  <si>
    <t>During the year the institution made a provision of £2,022,000 for future pension costs</t>
  </si>
  <si>
    <t>but institutions may provide greater detail if they wish.</t>
  </si>
  <si>
    <t>6 Endowment and Investment Income</t>
  </si>
  <si>
    <t>7  Staff Costs</t>
  </si>
  <si>
    <t>separate note: (see note 9)</t>
  </si>
  <si>
    <t>7  Staff Costs (continued)</t>
  </si>
  <si>
    <t>The restructuring costs were approved by the institution's remuneration committee.</t>
  </si>
  <si>
    <t>(Deficit)/surplus on containing operations after depeciation of</t>
  </si>
  <si>
    <t>assets at valuation, disposal of assets and tax</t>
  </si>
  <si>
    <t>2003</t>
  </si>
  <si>
    <t>Year ended  31 July 2003</t>
  </si>
  <si>
    <t xml:space="preserve">          Year ended  31 July 2002</t>
  </si>
  <si>
    <t>At 1 August 2002</t>
  </si>
  <si>
    <t>At 31 July 2003</t>
  </si>
  <si>
    <t>The net book value of tangible fixed assets includes an amount of £204,000 (2001/02 £216,000) in respect of assets held</t>
  </si>
  <si>
    <t>under finance leases.  The depreciation charge on these assets for the year was £12,000 (2001/02 £13,500)</t>
  </si>
  <si>
    <t>Balance at 1 August 2002</t>
  </si>
  <si>
    <t>Balance at 31 July 2003</t>
  </si>
  <si>
    <t>The number of staff, including senior post-holders and the principal, who received emoluments in the following ranges was:</t>
  </si>
  <si>
    <t>8  Senior Post-holders' Emoluments</t>
  </si>
  <si>
    <t>The number of senior post-holders including the principal was:</t>
  </si>
  <si>
    <t>Senior post-holders' emoluments are made up as follows:</t>
  </si>
  <si>
    <t>The above emoluments include amounts payable to the Principal (who is also the highest paid senior post-holder) of:</t>
  </si>
  <si>
    <t>Accounting Practice 24.  The severance payment was approved by the college's remuneration committee.</t>
  </si>
  <si>
    <t>8  Senior Post-holders' Emoluments (continued)</t>
  </si>
  <si>
    <t>9  Other Operating Expenses</t>
  </si>
  <si>
    <t>10  Interest Payable</t>
  </si>
  <si>
    <t>11  Taxation</t>
  </si>
  <si>
    <t xml:space="preserve">12 (Deficit)/Surplus on continuing Operations for the Period </t>
  </si>
  <si>
    <t>Freehold</t>
  </si>
  <si>
    <t>Long Leasehold</t>
  </si>
  <si>
    <t>13  Tangible Fixed Assets (GROUP)</t>
  </si>
  <si>
    <t>Revaluation</t>
  </si>
  <si>
    <t>14 Investments</t>
  </si>
  <si>
    <t>Land and property</t>
  </si>
  <si>
    <t>15 Endowment Assets</t>
  </si>
  <si>
    <t>16 Debtors</t>
  </si>
  <si>
    <t>Amounts owed by group undertakings:</t>
  </si>
  <si>
    <t>17 Creditors: Amounts Falling Due Within One Year</t>
  </si>
  <si>
    <t>18 Creditors: Amounts Falling Due After More Than One Year</t>
  </si>
  <si>
    <t>19 Borrowings</t>
  </si>
  <si>
    <t>Actuarial method</t>
  </si>
  <si>
    <t>Investment returns per annum</t>
  </si>
  <si>
    <t>Salary scale increases per annum</t>
  </si>
  <si>
    <t>34 Post Balance Sheet Events</t>
  </si>
  <si>
    <t>35 Capital Commitments</t>
  </si>
  <si>
    <t>36 Financial Commitments</t>
  </si>
  <si>
    <t>37 Contingent Liability</t>
  </si>
  <si>
    <t>This note should also cover any successors to Access Funds.  The degree of detail given, and the division</t>
  </si>
  <si>
    <t>20 Provisions for Liabilities and Charges</t>
  </si>
  <si>
    <t>Cash balances (note 30)</t>
  </si>
  <si>
    <t>Additions (note 27)</t>
  </si>
  <si>
    <t>Disposals (note 27)</t>
  </si>
  <si>
    <t>Revaluations in the period (as per note 13)</t>
  </si>
  <si>
    <t>Deferred capital grants released to income (note 2&amp;4)</t>
  </si>
  <si>
    <t>Depreciation (note 1 &amp; 13)</t>
  </si>
  <si>
    <t>Interest payable (note 10)</t>
  </si>
  <si>
    <t>Interest receivable (note 6)</t>
  </si>
  <si>
    <t>Sales of tangible fixed assets (see note 31)</t>
  </si>
  <si>
    <t>Withdrawals from deposits</t>
  </si>
  <si>
    <t>The operating cash outflows do not include an outflow of £1,551,000 for exceptional restructuring costs as the amount</t>
  </si>
  <si>
    <t>Casterbridge College</t>
  </si>
  <si>
    <t>Latest actuarial valuation</t>
  </si>
  <si>
    <t>The College's employees belong to two principal pension schemes, the Teachers' Pensions Scheme (TPS)</t>
  </si>
  <si>
    <t>Teachers' Pension Scheme</t>
  </si>
  <si>
    <t>The Teachers' Pension Scheme is an unfunded defined benefit scheme.  Contributions on a pay as you go</t>
  </si>
  <si>
    <t xml:space="preserve">The pensions cost is assessed every five years in accordance with the advice of the government actuary.  The </t>
  </si>
  <si>
    <t>assumptions and other data that have the most significant effect on the determination of the contribution levels are</t>
  </si>
  <si>
    <t>as follows:</t>
  </si>
  <si>
    <t>Prospective Benefits</t>
  </si>
  <si>
    <t>Inflation</t>
  </si>
  <si>
    <t>Rate of increase in salaries</t>
  </si>
  <si>
    <t>Rate of increase for pensions</t>
  </si>
  <si>
    <t>Discount rate for liabilities</t>
  </si>
  <si>
    <t>2.5%</t>
  </si>
  <si>
    <t>4.0%</t>
  </si>
  <si>
    <t>return were:</t>
  </si>
  <si>
    <t>Long-term rate of</t>
  </si>
  <si>
    <t>return expected at</t>
  </si>
  <si>
    <t>Value at 31</t>
  </si>
  <si>
    <t>Equities</t>
  </si>
  <si>
    <t>Loss on disposal of assets</t>
  </si>
  <si>
    <t>Total recognised (losses)/gains for the year</t>
  </si>
  <si>
    <t>Surplus on revaluation</t>
  </si>
  <si>
    <t>The financial statements on pages 16 to 46 were approved by the governing body on [insert date]</t>
  </si>
  <si>
    <t>United Kingdom corporation tax at 20%</t>
  </si>
  <si>
    <t>Surplus generated by subsidiary undertakings</t>
  </si>
  <si>
    <t>13 Tangible Fixed Assets (college only)</t>
  </si>
  <si>
    <t>13 Tangible Fixed Assets (college only) (continued)</t>
  </si>
  <si>
    <t>( Notes to the Accounts )</t>
  </si>
  <si>
    <t>The transitional rules set out in FRS 15 Tangible Fixed Assets have been applied on implementing FRS15.</t>
  </si>
  <si>
    <t>Accordingly, the book values at implementation have been retained.</t>
  </si>
  <si>
    <t>and transferred to the college under gift aid</t>
  </si>
  <si>
    <t>Transferred from specific endowments (note 22)</t>
  </si>
  <si>
    <t>Income from general endowment asset investments (note 22)</t>
  </si>
  <si>
    <t xml:space="preserve">The receipt in the current year (third year of arrangement) was £778,629.  The Council does not have the power to guarantee </t>
  </si>
  <si>
    <t>Investments in subsidiary companies</t>
  </si>
  <si>
    <t>Investments in associate companies</t>
  </si>
  <si>
    <t>and Wales and 100% of the issued ordinary £1 shares of XYZ Limited, a company incorporated in England and Wales</t>
  </si>
  <si>
    <t>£4,500,000 are secured on a portion of the freehold land and buildings of the college.</t>
  </si>
  <si>
    <t xml:space="preserve">                          Land and buildings</t>
  </si>
  <si>
    <t>Net cash outflow from capital expenditure and financial investment</t>
  </si>
  <si>
    <t>Net cash inflow from management of liquid resources</t>
  </si>
  <si>
    <t>Amounts owed to LSC</t>
  </si>
  <si>
    <t>Movement in endowment assets</t>
  </si>
  <si>
    <r>
      <t>Increase / (decrease)</t>
    </r>
    <r>
      <rPr>
        <b/>
        <sz val="10"/>
        <rFont val="Arial"/>
        <family val="2"/>
      </rPr>
      <t xml:space="preserve"> in cash in the period</t>
    </r>
  </si>
  <si>
    <t>fee income upon which the institution is dependent.  The above detail is likely to be the minimum necessary</t>
  </si>
  <si>
    <t>accordance with the strategy approved by the governing body:</t>
  </si>
  <si>
    <t>The following costs were incurred during 2002-2003 in respect of overseas activities which were carried out in</t>
  </si>
  <si>
    <r>
      <t xml:space="preserve">Losses on disposal of tangible fixed assets </t>
    </r>
    <r>
      <rPr>
        <i/>
        <sz val="10"/>
        <rFont val="Arial"/>
        <family val="2"/>
      </rPr>
      <t>(where not material)</t>
    </r>
  </si>
  <si>
    <t>New unsecured loans repayable by 2020</t>
  </si>
  <si>
    <t>7.0% per annum</t>
  </si>
  <si>
    <t>5.0% per annum</t>
  </si>
  <si>
    <t>£142,880 million</t>
  </si>
  <si>
    <t>100%</t>
  </si>
  <si>
    <t>2002 to 31 March 2003 the employer contribution was 8.35%. This rate increased to 13.5% from 1 April 2003.</t>
  </si>
  <si>
    <t>An appropriate SSAP 24 provision in respect of unfunded pensioners' benefits is included in provisions.</t>
  </si>
  <si>
    <t>Discontinued Operations</t>
  </si>
  <si>
    <t>Consolidated Income and Expenditure Account for the year ended 31 July 2004</t>
  </si>
  <si>
    <t>As restated</t>
  </si>
  <si>
    <t>40 Discontinued Activities</t>
  </si>
  <si>
    <t>Year ended 31 July 2004</t>
  </si>
  <si>
    <t>Continuing</t>
  </si>
  <si>
    <t>Discontinued</t>
  </si>
  <si>
    <t>Year ended 31 July 2003</t>
  </si>
  <si>
    <t>Gain on disposal of discontinued operations</t>
  </si>
  <si>
    <t>Staff costs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</si>
</sst>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 numFmtId="180" formatCode="0\ 000\ 000"/>
    <numFmt numFmtId="181" formatCode="00\ 000"/>
    <numFmt numFmtId="182" formatCode="0\ 000"/>
    <numFmt numFmtId="183" formatCode="\ 000"/>
    <numFmt numFmtId="184" formatCode="\ 00"/>
    <numFmt numFmtId="185" formatCode="\-\(0\ 000\)"/>
    <numFmt numFmtId="186" formatCode="\(0\ 000\)"/>
    <numFmt numFmtId="187" formatCode="_(0\ 000\)"/>
    <numFmt numFmtId="188" formatCode="_(* #,##0_);_(* \(#\ ##0\);_(* &quot;-&quot;_);_(@_)"/>
    <numFmt numFmtId="189" formatCode="#,##0_);\(#\ ##0\)"/>
    <numFmt numFmtId="190" formatCode="#,##0_);\(\ #0\)"/>
    <numFmt numFmtId="191" formatCode="0.0"/>
    <numFmt numFmtId="192" formatCode="#,##0_);\(\ ##0\)"/>
    <numFmt numFmtId="193" formatCode="\ 0"/>
    <numFmt numFmtId="194" formatCode="#,##0;[Red]#,##0"/>
    <numFmt numFmtId="195" formatCode="00"/>
    <numFmt numFmtId="196" formatCode="_(000\)"/>
    <numFmt numFmtId="197" formatCode="_(* #\ ##0_);_(* \(#\ ##0\);_(* &quot;-&quot;_);_(@_)"/>
    <numFmt numFmtId="198" formatCode="_(*#\ ###\ ##0_);_(* \(#\ ###\ ##0\);_(* &quot;-&quot;_);_(@_)"/>
    <numFmt numFmtId="199" formatCode="_(* #\ #\ ##0_);_(* \(#\ #\ ##0\);_(* &quot;-&quot;_);_(@_)"/>
    <numFmt numFmtId="200" formatCode="_(* #\ ###\ ##0_);_(* \(#\ ###\ ##0\);_(* &quot;-&quot;_);_(@_)"/>
    <numFmt numFmtId="201" formatCode="#,##0;\(#,##0\)"/>
    <numFmt numFmtId="202" formatCode="dd/mmmm/yyyy"/>
    <numFmt numFmtId="203" formatCode="dd\ mmmm\ yyyy"/>
    <numFmt numFmtId="204" formatCode="mmmm\ d\,\ yyyy"/>
    <numFmt numFmtId="205" formatCode="mmmm\-yy"/>
    <numFmt numFmtId="206" formatCode="d\-mmm\-yy"/>
  </numFmts>
  <fonts count="22">
    <font>
      <sz val="10"/>
      <name val="Arial"/>
      <family val="2"/>
    </font>
    <font>
      <sz val="9"/>
      <name val="Arial"/>
      <family val="2"/>
    </font>
    <font>
      <b/>
      <sz val="12"/>
      <name val="Times New Roman"/>
      <family val="1"/>
    </font>
    <font>
      <b/>
      <sz val="10"/>
      <name val="Times New Roman"/>
      <family val="1"/>
    </font>
    <font>
      <sz val="10"/>
      <name val="Times New Roman"/>
      <family val="1"/>
    </font>
    <font>
      <sz val="12"/>
      <name val="Times New Roman"/>
      <family val="1"/>
    </font>
    <font>
      <sz val="10"/>
      <color indexed="10"/>
      <name val="Times New Roman"/>
      <family val="1"/>
    </font>
    <font>
      <strike/>
      <sz val="10"/>
      <name val="Times New Roman"/>
      <family val="1"/>
    </font>
    <font>
      <sz val="10"/>
      <color indexed="12"/>
      <name val="Times New Roman"/>
      <family val="1"/>
    </font>
    <font>
      <i/>
      <sz val="10"/>
      <name val="Arial"/>
      <family val="2"/>
    </font>
    <font>
      <b/>
      <sz val="12"/>
      <name val="Arial"/>
      <family val="2"/>
    </font>
    <font>
      <b/>
      <sz val="10"/>
      <name val="Arial"/>
      <family val="2"/>
    </font>
    <font>
      <sz val="12"/>
      <name val="Arial"/>
      <family val="2"/>
    </font>
    <font>
      <sz val="10"/>
      <color indexed="10"/>
      <name val="Arial"/>
      <family val="2"/>
    </font>
    <font>
      <b/>
      <sz val="11"/>
      <name val="Arial"/>
      <family val="2"/>
    </font>
    <font>
      <b/>
      <i/>
      <sz val="10"/>
      <name val="Arial"/>
      <family val="2"/>
    </font>
    <font>
      <u val="single"/>
      <sz val="10"/>
      <color indexed="12"/>
      <name val="Arial"/>
      <family val="2"/>
    </font>
    <font>
      <u val="single"/>
      <sz val="10"/>
      <color indexed="36"/>
      <name val="Arial"/>
      <family val="2"/>
    </font>
    <font>
      <u val="single"/>
      <sz val="10"/>
      <name val="Arial"/>
      <family val="2"/>
    </font>
    <font>
      <i/>
      <sz val="12"/>
      <name val="Arial"/>
      <family val="2"/>
    </font>
    <font>
      <sz val="8"/>
      <name val="Arial"/>
      <family val="2"/>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double">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197" fontId="2" fillId="0" borderId="0" xfId="0" applyNumberFormat="1" applyFont="1" applyFill="1" applyAlignment="1">
      <alignment/>
    </xf>
    <xf numFmtId="197" fontId="3" fillId="0" borderId="0" xfId="0" applyNumberFormat="1" applyFont="1" applyFill="1" applyAlignment="1">
      <alignment/>
    </xf>
    <xf numFmtId="197" fontId="4" fillId="0" borderId="0" xfId="0" applyNumberFormat="1" applyFont="1" applyFill="1" applyAlignment="1">
      <alignment/>
    </xf>
    <xf numFmtId="197" fontId="5" fillId="0" borderId="0" xfId="0" applyNumberFormat="1" applyFont="1" applyFill="1" applyAlignment="1">
      <alignment/>
    </xf>
    <xf numFmtId="49" fontId="4" fillId="0" borderId="0" xfId="0" applyNumberFormat="1" applyFont="1" applyFill="1" applyAlignment="1">
      <alignment vertical="top" wrapText="1"/>
    </xf>
    <xf numFmtId="49" fontId="10" fillId="0" borderId="0" xfId="0" applyNumberFormat="1" applyFont="1" applyFill="1" applyAlignment="1">
      <alignment/>
    </xf>
    <xf numFmtId="197" fontId="11" fillId="0" borderId="0" xfId="0" applyNumberFormat="1" applyFont="1" applyFill="1" applyAlignment="1">
      <alignment horizontal="center"/>
    </xf>
    <xf numFmtId="197" fontId="11" fillId="0" borderId="0" xfId="0" applyNumberFormat="1" applyFont="1" applyFill="1" applyAlignment="1">
      <alignment/>
    </xf>
    <xf numFmtId="49" fontId="11" fillId="0" borderId="0" xfId="0" applyNumberFormat="1" applyFont="1" applyFill="1" applyAlignment="1">
      <alignment/>
    </xf>
    <xf numFmtId="49" fontId="11" fillId="0" borderId="0" xfId="0" applyNumberFormat="1" applyFont="1" applyFill="1" applyAlignment="1">
      <alignment horizontal="right"/>
    </xf>
    <xf numFmtId="197" fontId="0" fillId="0" borderId="0" xfId="0" applyNumberFormat="1" applyFont="1" applyFill="1" applyAlignment="1">
      <alignment horizontal="center"/>
    </xf>
    <xf numFmtId="197" fontId="0" fillId="0" borderId="0" xfId="0" applyNumberFormat="1" applyFont="1" applyFill="1" applyAlignment="1">
      <alignment/>
    </xf>
    <xf numFmtId="49" fontId="0" fillId="0" borderId="0" xfId="0" applyNumberFormat="1" applyFont="1" applyFill="1" applyAlignment="1">
      <alignment/>
    </xf>
    <xf numFmtId="201" fontId="0" fillId="0" borderId="0" xfId="0" applyNumberFormat="1" applyFont="1" applyFill="1" applyAlignment="1">
      <alignment/>
    </xf>
    <xf numFmtId="201" fontId="11" fillId="0" borderId="1" xfId="0" applyNumberFormat="1" applyFont="1" applyFill="1" applyBorder="1" applyAlignment="1">
      <alignment/>
    </xf>
    <xf numFmtId="201" fontId="11" fillId="0" borderId="0" xfId="0" applyNumberFormat="1" applyFont="1" applyFill="1" applyAlignment="1">
      <alignment/>
    </xf>
    <xf numFmtId="49" fontId="0" fillId="0" borderId="0" xfId="0" applyNumberFormat="1" applyFont="1" applyFill="1" applyAlignment="1">
      <alignment wrapText="1"/>
    </xf>
    <xf numFmtId="201" fontId="0" fillId="0" borderId="2" xfId="0" applyNumberFormat="1" applyFont="1" applyFill="1" applyBorder="1" applyAlignment="1">
      <alignment/>
    </xf>
    <xf numFmtId="49" fontId="11" fillId="0" borderId="0" xfId="0" applyNumberFormat="1" applyFont="1" applyFill="1" applyAlignment="1">
      <alignment wrapText="1"/>
    </xf>
    <xf numFmtId="201" fontId="11" fillId="0" borderId="3" xfId="0" applyNumberFormat="1" applyFont="1" applyFill="1" applyBorder="1" applyAlignment="1">
      <alignment/>
    </xf>
    <xf numFmtId="203" fontId="11" fillId="0" borderId="0" xfId="0" applyNumberFormat="1" applyFont="1" applyFill="1" applyAlignment="1">
      <alignment horizontal="center"/>
    </xf>
    <xf numFmtId="197" fontId="10" fillId="0" borderId="0" xfId="0" applyNumberFormat="1" applyFont="1" applyFill="1" applyAlignment="1">
      <alignment horizontal="center"/>
    </xf>
    <xf numFmtId="197" fontId="10" fillId="0" borderId="0" xfId="0" applyNumberFormat="1" applyFont="1" applyFill="1" applyAlignment="1">
      <alignment/>
    </xf>
    <xf numFmtId="197" fontId="12" fillId="0" borderId="0" xfId="0" applyNumberFormat="1" applyFont="1" applyFill="1" applyAlignment="1">
      <alignment horizontal="center"/>
    </xf>
    <xf numFmtId="197" fontId="12" fillId="0" borderId="0" xfId="0" applyNumberFormat="1" applyFont="1" applyFill="1" applyAlignment="1">
      <alignment/>
    </xf>
    <xf numFmtId="201" fontId="11" fillId="0" borderId="4" xfId="0" applyNumberFormat="1" applyFont="1" applyFill="1" applyBorder="1" applyAlignment="1">
      <alignment/>
    </xf>
    <xf numFmtId="197" fontId="11" fillId="0" borderId="0" xfId="0" applyNumberFormat="1" applyFont="1" applyFill="1" applyAlignment="1">
      <alignment/>
    </xf>
    <xf numFmtId="197" fontId="0" fillId="0" borderId="0" xfId="0" applyNumberFormat="1" applyFont="1" applyFill="1" applyAlignment="1">
      <alignment/>
    </xf>
    <xf numFmtId="197" fontId="11" fillId="0" borderId="0" xfId="0" applyNumberFormat="1" applyFont="1" applyFill="1" applyAlignment="1">
      <alignment horizontal="right"/>
    </xf>
    <xf numFmtId="197" fontId="0" fillId="0" borderId="0" xfId="0" applyNumberFormat="1" applyFont="1" applyFill="1" applyAlignment="1" quotePrefix="1">
      <alignment horizontal="center"/>
    </xf>
    <xf numFmtId="201" fontId="0" fillId="0" borderId="0" xfId="0" applyNumberFormat="1" applyAlignment="1">
      <alignment/>
    </xf>
    <xf numFmtId="0" fontId="11" fillId="0" borderId="0" xfId="0" applyFont="1" applyAlignment="1">
      <alignment/>
    </xf>
    <xf numFmtId="201" fontId="11" fillId="0" borderId="5" xfId="0" applyNumberFormat="1" applyFont="1" applyFill="1" applyBorder="1" applyAlignment="1">
      <alignment/>
    </xf>
    <xf numFmtId="201" fontId="11" fillId="0" borderId="0" xfId="0" applyNumberFormat="1" applyFont="1" applyFill="1" applyBorder="1" applyAlignment="1">
      <alignment/>
    </xf>
    <xf numFmtId="201" fontId="0" fillId="0" borderId="1" xfId="0" applyNumberFormat="1" applyFont="1" applyFill="1" applyBorder="1" applyAlignment="1">
      <alignment/>
    </xf>
    <xf numFmtId="201" fontId="0" fillId="0" borderId="0" xfId="0" applyNumberFormat="1" applyFont="1" applyFill="1" applyBorder="1" applyAlignment="1">
      <alignment/>
    </xf>
    <xf numFmtId="197" fontId="0" fillId="0" borderId="0" xfId="0" applyNumberFormat="1" applyFont="1" applyFill="1" applyBorder="1" applyAlignment="1">
      <alignment/>
    </xf>
    <xf numFmtId="201" fontId="11" fillId="0" borderId="6" xfId="0" applyNumberFormat="1" applyFont="1" applyFill="1" applyBorder="1" applyAlignment="1">
      <alignment/>
    </xf>
    <xf numFmtId="197" fontId="11" fillId="0" borderId="0" xfId="0" applyNumberFormat="1" applyFont="1" applyFill="1" applyBorder="1" applyAlignment="1">
      <alignment/>
    </xf>
    <xf numFmtId="197" fontId="11" fillId="0" borderId="0" xfId="0" applyNumberFormat="1" applyFont="1" applyFill="1" applyAlignment="1">
      <alignment wrapText="1"/>
    </xf>
    <xf numFmtId="197" fontId="0" fillId="0" borderId="0" xfId="0" applyNumberFormat="1" applyFont="1" applyFill="1" applyAlignment="1">
      <alignment wrapText="1"/>
    </xf>
    <xf numFmtId="197" fontId="13" fillId="0" borderId="0" xfId="0" applyNumberFormat="1" applyFont="1" applyFill="1" applyAlignment="1">
      <alignment/>
    </xf>
    <xf numFmtId="197" fontId="0" fillId="0" borderId="0" xfId="0" applyNumberFormat="1" applyFont="1" applyFill="1" applyAlignment="1">
      <alignment horizontal="right"/>
    </xf>
    <xf numFmtId="197" fontId="0" fillId="0" borderId="0" xfId="0" applyNumberFormat="1" applyFont="1" applyFill="1" applyAlignment="1">
      <alignment vertical="top"/>
    </xf>
    <xf numFmtId="197" fontId="0" fillId="0" borderId="0" xfId="0" applyNumberFormat="1" applyFont="1" applyFill="1" applyAlignment="1">
      <alignment vertical="top" wrapText="1"/>
    </xf>
    <xf numFmtId="197" fontId="11" fillId="0" borderId="0" xfId="0" applyNumberFormat="1" applyFont="1" applyFill="1" applyAlignment="1" quotePrefix="1">
      <alignment horizontal="right"/>
    </xf>
    <xf numFmtId="197" fontId="11" fillId="0" borderId="0" xfId="0" applyNumberFormat="1" applyFont="1" applyFill="1" applyAlignment="1">
      <alignment horizontal="right" wrapText="1"/>
    </xf>
    <xf numFmtId="49" fontId="0" fillId="0" borderId="0" xfId="0" applyNumberFormat="1" applyFont="1" applyFill="1" applyAlignment="1">
      <alignment horizontal="center" wrapText="1"/>
    </xf>
    <xf numFmtId="197" fontId="0" fillId="0" borderId="0" xfId="0" applyNumberFormat="1" applyFont="1" applyFill="1" applyAlignment="1">
      <alignment horizontal="center" wrapText="1"/>
    </xf>
    <xf numFmtId="49" fontId="0" fillId="0" borderId="0" xfId="0" applyNumberFormat="1" applyFont="1" applyFill="1" applyAlignment="1">
      <alignment horizontal="left" indent="1"/>
    </xf>
    <xf numFmtId="197" fontId="11" fillId="0" borderId="0" xfId="0" applyNumberFormat="1" applyFont="1" applyFill="1" applyAlignment="1">
      <alignment horizontal="center" wrapText="1"/>
    </xf>
    <xf numFmtId="49" fontId="0" fillId="0" borderId="0" xfId="0" applyNumberFormat="1" applyFont="1" applyFill="1" applyAlignment="1">
      <alignment horizontal="left"/>
    </xf>
    <xf numFmtId="0" fontId="11" fillId="0" borderId="0" xfId="0" applyFont="1" applyAlignment="1">
      <alignment wrapText="1"/>
    </xf>
    <xf numFmtId="49" fontId="0" fillId="0" borderId="0" xfId="0" applyNumberFormat="1" applyFont="1" applyFill="1" applyAlignment="1">
      <alignment/>
    </xf>
    <xf numFmtId="49" fontId="10" fillId="0" borderId="0" xfId="0" applyNumberFormat="1" applyFont="1" applyFill="1" applyAlignment="1">
      <alignment vertical="top" wrapText="1"/>
    </xf>
    <xf numFmtId="49" fontId="11" fillId="0" borderId="0" xfId="0" applyNumberFormat="1" applyFont="1" applyFill="1" applyAlignment="1">
      <alignment vertical="top" wrapText="1"/>
    </xf>
    <xf numFmtId="49" fontId="0" fillId="0" borderId="0" xfId="0" applyNumberFormat="1" applyFont="1" applyFill="1" applyAlignment="1">
      <alignment vertical="top" wrapText="1"/>
    </xf>
    <xf numFmtId="197" fontId="0" fillId="0" borderId="0" xfId="0" applyNumberFormat="1" applyFont="1" applyFill="1" applyAlignment="1">
      <alignment/>
    </xf>
    <xf numFmtId="197" fontId="0" fillId="0" borderId="0" xfId="0" applyNumberFormat="1" applyFont="1" applyFill="1" applyAlignment="1">
      <alignment wrapText="1"/>
    </xf>
    <xf numFmtId="197" fontId="0" fillId="0" borderId="0" xfId="0" applyNumberFormat="1" applyFont="1" applyFill="1" applyAlignment="1">
      <alignment/>
    </xf>
    <xf numFmtId="197" fontId="0" fillId="0" borderId="0" xfId="0" applyNumberFormat="1" applyFont="1" applyFill="1" applyBorder="1" applyAlignment="1">
      <alignment/>
    </xf>
    <xf numFmtId="49" fontId="0" fillId="0" borderId="0" xfId="0" applyNumberFormat="1" applyFont="1" applyFill="1" applyAlignment="1">
      <alignment/>
    </xf>
    <xf numFmtId="49" fontId="11" fillId="0" borderId="0" xfId="0" applyNumberFormat="1" applyFont="1" applyFill="1" applyAlignment="1">
      <alignment horizontal="right" vertical="top" wrapText="1"/>
    </xf>
    <xf numFmtId="197" fontId="11" fillId="0" borderId="0" xfId="0" applyNumberFormat="1" applyFont="1" applyFill="1" applyAlignment="1">
      <alignment horizontal="right" vertical="top" wrapText="1"/>
    </xf>
    <xf numFmtId="197" fontId="0" fillId="0" borderId="0" xfId="0" applyNumberFormat="1" applyFont="1" applyFill="1" applyAlignment="1">
      <alignment horizontal="center"/>
    </xf>
    <xf numFmtId="197" fontId="0" fillId="0" borderId="0" xfId="0" applyNumberFormat="1" applyFont="1" applyFill="1" applyAlignment="1">
      <alignment horizontal="right"/>
    </xf>
    <xf numFmtId="49" fontId="12" fillId="0" borderId="0" xfId="0" applyNumberFormat="1" applyFont="1" applyFill="1" applyAlignment="1">
      <alignment/>
    </xf>
    <xf numFmtId="49" fontId="11" fillId="0" borderId="0" xfId="0" applyNumberFormat="1" applyFont="1" applyFill="1" applyAlignment="1">
      <alignment horizontal="right" wrapText="1"/>
    </xf>
    <xf numFmtId="49" fontId="14" fillId="0" borderId="0" xfId="0" applyNumberFormat="1" applyFont="1" applyFill="1" applyAlignment="1">
      <alignment horizontal="left" wrapText="1"/>
    </xf>
    <xf numFmtId="49" fontId="0"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quotePrefix="1">
      <alignment horizontal="right"/>
    </xf>
    <xf numFmtId="1" fontId="0" fillId="0" borderId="0" xfId="0" applyNumberFormat="1" applyFont="1" applyFill="1" applyBorder="1" applyAlignment="1">
      <alignment/>
    </xf>
    <xf numFmtId="201" fontId="0" fillId="0" borderId="0" xfId="0" applyNumberFormat="1" applyFont="1" applyFill="1" applyAlignment="1">
      <alignment horizontal="right"/>
    </xf>
    <xf numFmtId="201" fontId="0" fillId="0" borderId="3" xfId="0" applyNumberFormat="1" applyFont="1" applyFill="1" applyBorder="1" applyAlignment="1">
      <alignment/>
    </xf>
    <xf numFmtId="2" fontId="0" fillId="0" borderId="0" xfId="0" applyNumberFormat="1" applyFont="1" applyFill="1" applyBorder="1" applyAlignment="1">
      <alignment/>
    </xf>
    <xf numFmtId="197" fontId="11" fillId="0" borderId="0" xfId="0" applyNumberFormat="1" applyFont="1" applyFill="1" applyAlignment="1">
      <alignment horizontal="left"/>
    </xf>
    <xf numFmtId="197" fontId="0" fillId="0" borderId="2" xfId="0" applyNumberFormat="1" applyFont="1" applyFill="1" applyBorder="1" applyAlignment="1">
      <alignment horizontal="right"/>
    </xf>
    <xf numFmtId="197" fontId="11" fillId="0" borderId="0" xfId="0" applyNumberFormat="1" applyFont="1" applyFill="1" applyAlignment="1">
      <alignment vertical="top" wrapText="1"/>
    </xf>
    <xf numFmtId="200" fontId="0" fillId="0" borderId="0" xfId="0" applyNumberFormat="1" applyFont="1" applyFill="1" applyAlignment="1">
      <alignment/>
    </xf>
    <xf numFmtId="0" fontId="0" fillId="0" borderId="0" xfId="0" applyFont="1" applyAlignment="1">
      <alignment/>
    </xf>
    <xf numFmtId="197" fontId="0" fillId="0" borderId="0" xfId="0" applyNumberFormat="1" applyFont="1" applyAlignment="1">
      <alignment/>
    </xf>
    <xf numFmtId="49" fontId="9" fillId="0" borderId="0" xfId="0" applyNumberFormat="1" applyFont="1" applyFill="1" applyAlignment="1">
      <alignment vertical="top"/>
    </xf>
    <xf numFmtId="197" fontId="9" fillId="0" borderId="0" xfId="0" applyNumberFormat="1" applyFont="1" applyFill="1" applyAlignment="1">
      <alignment/>
    </xf>
    <xf numFmtId="49" fontId="9" fillId="0" borderId="0" xfId="0" applyNumberFormat="1" applyFont="1" applyFill="1" applyAlignment="1">
      <alignment vertical="top" wrapText="1"/>
    </xf>
    <xf numFmtId="197" fontId="9" fillId="0" borderId="0" xfId="0" applyNumberFormat="1" applyFont="1" applyFill="1" applyBorder="1" applyAlignment="1">
      <alignment/>
    </xf>
    <xf numFmtId="49" fontId="9" fillId="0" borderId="0" xfId="0" applyNumberFormat="1" applyFont="1" applyFill="1" applyAlignment="1">
      <alignment/>
    </xf>
    <xf numFmtId="197" fontId="11" fillId="0" borderId="0" xfId="0" applyNumberFormat="1" applyFont="1" applyFill="1" applyAlignment="1">
      <alignment horizontal="center" wrapText="1" shrinkToFit="1"/>
    </xf>
    <xf numFmtId="197" fontId="11" fillId="0" borderId="0" xfId="0" applyNumberFormat="1" applyFont="1" applyFill="1" applyAlignment="1">
      <alignment wrapText="1" shrinkToFit="1"/>
    </xf>
    <xf numFmtId="49" fontId="0" fillId="0" borderId="0" xfId="0" applyNumberFormat="1" applyFont="1" applyFill="1" applyAlignment="1">
      <alignment horizontal="right" shrinkToFit="1"/>
    </xf>
    <xf numFmtId="197" fontId="0" fillId="0" borderId="0" xfId="0" applyNumberFormat="1" applyFont="1" applyFill="1" applyAlignment="1">
      <alignment horizontal="right" shrinkToFit="1"/>
    </xf>
    <xf numFmtId="49" fontId="0" fillId="0" borderId="0" xfId="0" applyNumberFormat="1" applyFont="1" applyFill="1" applyBorder="1" applyAlignment="1">
      <alignment horizontal="right" shrinkToFit="1"/>
    </xf>
    <xf numFmtId="197" fontId="0" fillId="0" borderId="5" xfId="0" applyNumberFormat="1" applyFont="1" applyFill="1" applyBorder="1" applyAlignment="1">
      <alignment horizontal="right"/>
    </xf>
    <xf numFmtId="201" fontId="0" fillId="0" borderId="0" xfId="0" applyNumberFormat="1" applyFont="1" applyFill="1" applyAlignment="1">
      <alignment/>
    </xf>
    <xf numFmtId="201" fontId="0" fillId="0" borderId="0" xfId="0" applyNumberFormat="1" applyFont="1" applyFill="1" applyAlignment="1">
      <alignment/>
    </xf>
    <xf numFmtId="201" fontId="0" fillId="0" borderId="0" xfId="0" applyNumberFormat="1" applyFont="1" applyFill="1" applyBorder="1" applyAlignment="1">
      <alignment/>
    </xf>
    <xf numFmtId="201" fontId="0" fillId="0" borderId="2" xfId="0" applyNumberFormat="1" applyFont="1" applyFill="1" applyBorder="1" applyAlignment="1">
      <alignment/>
    </xf>
    <xf numFmtId="201" fontId="0" fillId="0" borderId="2" xfId="0" applyNumberFormat="1" applyFont="1" applyFill="1" applyBorder="1" applyAlignment="1">
      <alignment/>
    </xf>
    <xf numFmtId="201" fontId="4" fillId="0" borderId="0" xfId="0" applyNumberFormat="1" applyFont="1" applyFill="1" applyAlignment="1">
      <alignment/>
    </xf>
    <xf numFmtId="201" fontId="0" fillId="0" borderId="5" xfId="0" applyNumberFormat="1" applyFont="1" applyFill="1" applyBorder="1" applyAlignment="1">
      <alignment/>
    </xf>
    <xf numFmtId="201" fontId="0" fillId="0" borderId="3" xfId="0" applyNumberFormat="1" applyFont="1" applyFill="1" applyBorder="1" applyAlignment="1">
      <alignment/>
    </xf>
    <xf numFmtId="201" fontId="0" fillId="0" borderId="5" xfId="0" applyNumberFormat="1" applyFont="1" applyFill="1" applyBorder="1" applyAlignment="1">
      <alignment/>
    </xf>
    <xf numFmtId="49" fontId="0" fillId="0" borderId="0" xfId="0" applyNumberFormat="1" applyFont="1" applyFill="1" applyBorder="1" applyAlignment="1">
      <alignment/>
    </xf>
    <xf numFmtId="201" fontId="0" fillId="0" borderId="0" xfId="0" applyNumberFormat="1" applyFont="1" applyFill="1" applyAlignment="1">
      <alignment horizontal="right" wrapText="1"/>
    </xf>
    <xf numFmtId="201" fontId="0" fillId="0" borderId="0" xfId="0" applyNumberFormat="1" applyFont="1" applyFill="1" applyAlignment="1">
      <alignment horizontal="right"/>
    </xf>
    <xf numFmtId="201" fontId="11" fillId="0" borderId="0" xfId="0" applyNumberFormat="1" applyFont="1" applyFill="1" applyAlignment="1">
      <alignment horizontal="right"/>
    </xf>
    <xf numFmtId="201" fontId="11" fillId="0" borderId="3" xfId="0" applyNumberFormat="1" applyFont="1" applyFill="1" applyBorder="1" applyAlignment="1">
      <alignment/>
    </xf>
    <xf numFmtId="201" fontId="11" fillId="0" borderId="0" xfId="0" applyNumberFormat="1" applyFont="1" applyFill="1" applyBorder="1" applyAlignment="1">
      <alignment/>
    </xf>
    <xf numFmtId="201" fontId="0" fillId="0" borderId="0" xfId="0" applyNumberFormat="1" applyFont="1" applyFill="1" applyBorder="1" applyAlignment="1">
      <alignment/>
    </xf>
    <xf numFmtId="201" fontId="0" fillId="0" borderId="2" xfId="0" applyNumberFormat="1" applyFont="1" applyFill="1" applyBorder="1" applyAlignment="1">
      <alignment horizontal="right"/>
    </xf>
    <xf numFmtId="201" fontId="11" fillId="0" borderId="5" xfId="0" applyNumberFormat="1" applyFont="1" applyFill="1" applyBorder="1" applyAlignment="1">
      <alignment horizontal="right"/>
    </xf>
    <xf numFmtId="201" fontId="0" fillId="0" borderId="0" xfId="0" applyNumberFormat="1" applyFont="1" applyFill="1" applyAlignment="1">
      <alignment wrapText="1"/>
    </xf>
    <xf numFmtId="201" fontId="0" fillId="0" borderId="0" xfId="0" applyNumberFormat="1" applyFont="1" applyFill="1" applyAlignment="1">
      <alignment horizontal="left" indent="4"/>
    </xf>
    <xf numFmtId="201" fontId="0" fillId="0" borderId="3" xfId="0" applyNumberFormat="1" applyFont="1" applyFill="1" applyBorder="1" applyAlignment="1">
      <alignment vertical="top" wrapText="1"/>
    </xf>
    <xf numFmtId="201" fontId="0" fillId="0" borderId="0" xfId="0" applyNumberFormat="1" applyFont="1" applyFill="1" applyBorder="1" applyAlignment="1">
      <alignment vertical="top" wrapText="1"/>
    </xf>
    <xf numFmtId="201" fontId="0" fillId="0" borderId="0" xfId="0" applyNumberFormat="1" applyFont="1" applyFill="1" applyAlignment="1">
      <alignment vertical="top" wrapText="1"/>
    </xf>
    <xf numFmtId="49" fontId="11" fillId="0" borderId="0" xfId="0" applyNumberFormat="1" applyFont="1" applyFill="1" applyAlignment="1">
      <alignment horizontal="center"/>
    </xf>
    <xf numFmtId="0" fontId="0" fillId="0" borderId="0" xfId="0" applyBorder="1" applyAlignment="1">
      <alignment/>
    </xf>
    <xf numFmtId="197" fontId="11" fillId="0" borderId="0" xfId="0" applyNumberFormat="1" applyFont="1" applyFill="1" applyAlignment="1">
      <alignment horizontal="left" vertical="top" wrapText="1"/>
    </xf>
    <xf numFmtId="197" fontId="12" fillId="0" borderId="0" xfId="0" applyNumberFormat="1" applyFont="1" applyFill="1" applyAlignment="1">
      <alignment/>
    </xf>
    <xf numFmtId="201" fontId="11" fillId="0" borderId="1" xfId="0" applyNumberFormat="1" applyFont="1" applyFill="1" applyBorder="1" applyAlignment="1">
      <alignment/>
    </xf>
    <xf numFmtId="201" fontId="11" fillId="0" borderId="5" xfId="0" applyNumberFormat="1" applyFont="1" applyFill="1" applyBorder="1" applyAlignment="1">
      <alignment/>
    </xf>
    <xf numFmtId="197" fontId="0" fillId="0" borderId="3" xfId="0" applyNumberFormat="1" applyFont="1" applyFill="1" applyBorder="1" applyAlignment="1">
      <alignment horizontal="right"/>
    </xf>
    <xf numFmtId="201" fontId="0" fillId="0" borderId="4" xfId="0" applyNumberFormat="1" applyFont="1" applyFill="1" applyBorder="1" applyAlignment="1">
      <alignment/>
    </xf>
    <xf numFmtId="10" fontId="0" fillId="0" borderId="0" xfId="0" applyNumberFormat="1" applyFont="1" applyFill="1" applyAlignment="1">
      <alignment/>
    </xf>
    <xf numFmtId="49" fontId="15" fillId="0" borderId="0" xfId="0" applyNumberFormat="1" applyFont="1" applyFill="1" applyAlignment="1">
      <alignment/>
    </xf>
    <xf numFmtId="201" fontId="0" fillId="0" borderId="0" xfId="0" applyNumberFormat="1" applyBorder="1" applyAlignment="1">
      <alignment/>
    </xf>
    <xf numFmtId="10" fontId="9" fillId="0" borderId="0" xfId="0" applyNumberFormat="1" applyFont="1" applyFill="1" applyAlignment="1">
      <alignment/>
    </xf>
    <xf numFmtId="0" fontId="0" fillId="0" borderId="0" xfId="0" applyFill="1" applyAlignment="1">
      <alignment/>
    </xf>
    <xf numFmtId="49" fontId="18" fillId="0" borderId="0" xfId="0" applyNumberFormat="1" applyFont="1" applyFill="1" applyAlignment="1">
      <alignment/>
    </xf>
    <xf numFmtId="201" fontId="0" fillId="0" borderId="0" xfId="0" applyNumberFormat="1" applyFont="1" applyFill="1" applyAlignment="1">
      <alignment horizontal="right" shrinkToFit="1"/>
    </xf>
    <xf numFmtId="49" fontId="0" fillId="0" borderId="0" xfId="0" applyNumberFormat="1" applyFont="1" applyFill="1" applyAlignment="1">
      <alignment horizontal="right"/>
    </xf>
    <xf numFmtId="0" fontId="0" fillId="0" borderId="0" xfId="0" applyFont="1" applyFill="1" applyAlignment="1">
      <alignment/>
    </xf>
    <xf numFmtId="206" fontId="0" fillId="0" borderId="0" xfId="0" applyNumberFormat="1" applyFont="1" applyFill="1" applyAlignment="1">
      <alignment wrapText="1"/>
    </xf>
    <xf numFmtId="206" fontId="0" fillId="0" borderId="0" xfId="0" applyNumberFormat="1" applyFont="1" applyFill="1" applyAlignment="1">
      <alignment/>
    </xf>
    <xf numFmtId="0" fontId="0" fillId="0" borderId="0" xfId="0" applyFont="1" applyFill="1" applyAlignment="1">
      <alignment/>
    </xf>
    <xf numFmtId="49" fontId="0" fillId="0" borderId="0" xfId="0" applyNumberFormat="1" applyFont="1" applyFill="1" applyAlignment="1">
      <alignment horizontal="center"/>
    </xf>
    <xf numFmtId="0" fontId="0" fillId="0" borderId="0" xfId="0" applyFont="1" applyFill="1" applyAlignment="1">
      <alignment horizontal="center"/>
    </xf>
    <xf numFmtId="201" fontId="0" fillId="0" borderId="4" xfId="0" applyNumberFormat="1" applyFont="1" applyFill="1" applyBorder="1" applyAlignment="1">
      <alignment/>
    </xf>
    <xf numFmtId="0" fontId="11" fillId="0" borderId="0" xfId="0" applyFont="1" applyFill="1" applyAlignment="1">
      <alignment horizontal="right"/>
    </xf>
    <xf numFmtId="0" fontId="11" fillId="0" borderId="0" xfId="0" applyFont="1" applyFill="1" applyAlignment="1">
      <alignment/>
    </xf>
    <xf numFmtId="201" fontId="0" fillId="0" borderId="7" xfId="0" applyNumberFormat="1" applyFont="1" applyFill="1" applyBorder="1" applyAlignment="1">
      <alignment/>
    </xf>
    <xf numFmtId="0" fontId="0" fillId="0" borderId="0" xfId="0" applyFont="1" applyFill="1" applyBorder="1" applyAlignment="1">
      <alignment/>
    </xf>
    <xf numFmtId="9" fontId="0" fillId="0" borderId="0" xfId="0" applyNumberFormat="1" applyFont="1" applyFill="1" applyAlignment="1">
      <alignment/>
    </xf>
    <xf numFmtId="197" fontId="0" fillId="0" borderId="0" xfId="0" applyNumberFormat="1" applyFont="1" applyFill="1" applyAlignment="1">
      <alignment/>
    </xf>
    <xf numFmtId="197" fontId="0" fillId="0" borderId="0" xfId="0" applyNumberFormat="1" applyFont="1" applyFill="1" applyBorder="1" applyAlignment="1">
      <alignment/>
    </xf>
    <xf numFmtId="49" fontId="0" fillId="0" borderId="0" xfId="0" applyNumberFormat="1" applyFont="1" applyFill="1" applyAlignment="1">
      <alignment/>
    </xf>
    <xf numFmtId="201" fontId="0" fillId="0" borderId="0" xfId="0" applyNumberFormat="1" applyFont="1" applyFill="1" applyAlignment="1">
      <alignment horizontal="right" wrapText="1"/>
    </xf>
    <xf numFmtId="201" fontId="11" fillId="0" borderId="3" xfId="0" applyNumberFormat="1" applyFont="1" applyFill="1" applyBorder="1" applyAlignment="1">
      <alignment horizontal="right"/>
    </xf>
    <xf numFmtId="197" fontId="0" fillId="0" borderId="0" xfId="0" applyNumberFormat="1" applyFont="1" applyFill="1" applyBorder="1" applyAlignment="1">
      <alignment horizontal="right"/>
    </xf>
    <xf numFmtId="0" fontId="10" fillId="0" borderId="0" xfId="0" applyFont="1" applyFill="1" applyAlignment="1">
      <alignment/>
    </xf>
    <xf numFmtId="0" fontId="9" fillId="0" borderId="0" xfId="0" applyFont="1" applyFill="1" applyAlignment="1">
      <alignment/>
    </xf>
    <xf numFmtId="197" fontId="19" fillId="0" borderId="0" xfId="0" applyNumberFormat="1" applyFont="1" applyFill="1" applyAlignment="1">
      <alignment/>
    </xf>
    <xf numFmtId="49" fontId="9" fillId="0" borderId="0" xfId="0" applyNumberFormat="1" applyFont="1" applyFill="1" applyAlignment="1">
      <alignment/>
    </xf>
    <xf numFmtId="1" fontId="0" fillId="0" borderId="0" xfId="0" applyNumberFormat="1" applyFont="1" applyFill="1" applyAlignment="1">
      <alignment horizontal="right" shrinkToFit="1"/>
    </xf>
    <xf numFmtId="49" fontId="11" fillId="0" borderId="0" xfId="0" applyNumberFormat="1" applyFont="1" applyFill="1" applyAlignment="1">
      <alignment horizontal="center" vertical="top" wrapText="1"/>
    </xf>
    <xf numFmtId="201" fontId="4" fillId="0" borderId="0" xfId="0" applyNumberFormat="1" applyFont="1" applyFill="1" applyAlignment="1">
      <alignment/>
    </xf>
    <xf numFmtId="203" fontId="0" fillId="0" borderId="0" xfId="0" applyNumberFormat="1" applyFont="1" applyFill="1" applyAlignment="1">
      <alignment horizontal="center"/>
    </xf>
    <xf numFmtId="0" fontId="0" fillId="0" borderId="0" xfId="0" applyFont="1" applyFill="1" applyAlignment="1">
      <alignment horizontal="right"/>
    </xf>
    <xf numFmtId="201" fontId="15" fillId="0" borderId="0" xfId="0" applyNumberFormat="1" applyFont="1" applyFill="1" applyAlignment="1">
      <alignment/>
    </xf>
    <xf numFmtId="201" fontId="15" fillId="0" borderId="0" xfId="0" applyNumberFormat="1" applyFont="1" applyFill="1" applyAlignment="1">
      <alignment/>
    </xf>
    <xf numFmtId="197" fontId="1"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ont="1" applyFill="1" applyAlignment="1">
      <alignment vertical="top" wrapText="1"/>
    </xf>
    <xf numFmtId="49" fontId="0" fillId="2" borderId="0" xfId="0" applyNumberFormat="1" applyFont="1" applyFill="1" applyAlignment="1">
      <alignment vertical="top" wrapText="1"/>
    </xf>
    <xf numFmtId="49" fontId="0" fillId="2" borderId="0" xfId="0" applyNumberFormat="1" applyFont="1" applyFill="1" applyAlignment="1">
      <alignment/>
    </xf>
    <xf numFmtId="197" fontId="0" fillId="2" borderId="0" xfId="0" applyNumberFormat="1" applyFont="1" applyFill="1" applyAlignment="1">
      <alignment/>
    </xf>
    <xf numFmtId="201" fontId="0" fillId="0" borderId="0" xfId="0" applyNumberFormat="1" applyFont="1" applyFill="1" applyAlignment="1">
      <alignment/>
    </xf>
    <xf numFmtId="49" fontId="0" fillId="3" borderId="0" xfId="0" applyNumberFormat="1" applyFont="1" applyFill="1" applyAlignment="1">
      <alignment/>
    </xf>
    <xf numFmtId="49" fontId="0" fillId="2" borderId="0" xfId="0" applyNumberFormat="1" applyFont="1" applyFill="1" applyAlignment="1">
      <alignment/>
    </xf>
    <xf numFmtId="201" fontId="11" fillId="0" borderId="7" xfId="0" applyNumberFormat="1" applyFont="1" applyFill="1" applyBorder="1" applyAlignment="1">
      <alignment/>
    </xf>
    <xf numFmtId="201" fontId="0" fillId="0" borderId="7" xfId="0" applyNumberFormat="1" applyFont="1" applyFill="1" applyBorder="1" applyAlignment="1">
      <alignment/>
    </xf>
    <xf numFmtId="9" fontId="0" fillId="0" borderId="0" xfId="0" applyNumberFormat="1" applyFont="1" applyFill="1" applyAlignment="1">
      <alignment/>
    </xf>
    <xf numFmtId="49" fontId="21" fillId="0" borderId="0" xfId="0" applyNumberFormat="1" applyFont="1" applyFill="1" applyAlignment="1">
      <alignment/>
    </xf>
    <xf numFmtId="201" fontId="11" fillId="0" borderId="8" xfId="0" applyNumberFormat="1" applyFont="1" applyFill="1" applyBorder="1" applyAlignment="1">
      <alignment/>
    </xf>
    <xf numFmtId="197" fontId="0" fillId="0" borderId="9" xfId="0" applyNumberFormat="1" applyFont="1" applyFill="1" applyBorder="1" applyAlignment="1">
      <alignment/>
    </xf>
    <xf numFmtId="201" fontId="11" fillId="0" borderId="9" xfId="0" applyNumberFormat="1" applyFont="1" applyFill="1" applyBorder="1" applyAlignment="1">
      <alignment/>
    </xf>
    <xf numFmtId="0" fontId="0" fillId="2" borderId="0" xfId="0" applyFill="1" applyAlignment="1">
      <alignment/>
    </xf>
    <xf numFmtId="197" fontId="15" fillId="0" borderId="0" xfId="0" applyNumberFormat="1" applyFont="1" applyFill="1" applyAlignment="1">
      <alignment/>
    </xf>
    <xf numFmtId="201" fontId="11" fillId="0" borderId="1" xfId="0" applyNumberFormat="1" applyFont="1" applyBorder="1" applyAlignment="1">
      <alignment/>
    </xf>
    <xf numFmtId="169" fontId="0" fillId="0" borderId="0" xfId="0" applyNumberFormat="1" applyFont="1" applyFill="1" applyAlignment="1">
      <alignment/>
    </xf>
    <xf numFmtId="169" fontId="0" fillId="0" borderId="7" xfId="0" applyNumberFormat="1" applyBorder="1" applyAlignment="1">
      <alignment/>
    </xf>
    <xf numFmtId="169" fontId="0" fillId="0" borderId="0" xfId="0" applyNumberFormat="1" applyFill="1" applyBorder="1" applyAlignment="1">
      <alignment/>
    </xf>
    <xf numFmtId="201" fontId="0" fillId="0" borderId="0" xfId="0" applyNumberFormat="1" applyFont="1" applyFill="1" applyAlignment="1">
      <alignment horizontal="center"/>
    </xf>
    <xf numFmtId="201" fontId="0" fillId="0" borderId="10" xfId="0" applyNumberFormat="1" applyFont="1" applyFill="1" applyBorder="1" applyAlignment="1">
      <alignment horizontal="right"/>
    </xf>
    <xf numFmtId="201" fontId="0" fillId="0" borderId="10" xfId="0" applyNumberFormat="1" applyFont="1" applyFill="1" applyBorder="1" applyAlignment="1">
      <alignment/>
    </xf>
    <xf numFmtId="201" fontId="0" fillId="0" borderId="0" xfId="0" applyNumberFormat="1" applyFont="1" applyFill="1" applyBorder="1" applyAlignment="1">
      <alignment horizontal="center"/>
    </xf>
    <xf numFmtId="201" fontId="0" fillId="0" borderId="0" xfId="0" applyNumberFormat="1" applyAlignment="1">
      <alignment horizontal="right"/>
    </xf>
    <xf numFmtId="201" fontId="11" fillId="0" borderId="10" xfId="0" applyNumberFormat="1" applyFont="1" applyBorder="1" applyAlignment="1">
      <alignment/>
    </xf>
    <xf numFmtId="201" fontId="11" fillId="0" borderId="0" xfId="0" applyNumberFormat="1" applyFont="1" applyAlignment="1">
      <alignment/>
    </xf>
    <xf numFmtId="49" fontId="0" fillId="0" borderId="0" xfId="0" applyNumberFormat="1" applyFont="1" applyFill="1" applyAlignment="1">
      <alignment/>
    </xf>
    <xf numFmtId="0" fontId="0" fillId="0" borderId="0" xfId="0" applyFont="1" applyAlignment="1">
      <alignment/>
    </xf>
    <xf numFmtId="49" fontId="11" fillId="0" borderId="0" xfId="0" applyNumberFormat="1" applyFont="1" applyFill="1" applyAlignment="1">
      <alignment horizontal="left"/>
    </xf>
    <xf numFmtId="0" fontId="0" fillId="0" borderId="0" xfId="0" applyFont="1" applyFill="1" applyAlignment="1">
      <alignment horizontal="left"/>
    </xf>
    <xf numFmtId="49" fontId="10" fillId="0" borderId="0" xfId="0" applyNumberFormat="1" applyFont="1" applyFill="1" applyAlignment="1">
      <alignment vertical="top" wrapText="1"/>
    </xf>
    <xf numFmtId="49" fontId="0" fillId="0" borderId="0" xfId="0" applyNumberFormat="1" applyAlignment="1">
      <alignment/>
    </xf>
    <xf numFmtId="49" fontId="9" fillId="0" borderId="0" xfId="0" applyNumberFormat="1" applyFont="1" applyFill="1" applyAlignment="1">
      <alignment vertical="top" wrapText="1"/>
    </xf>
    <xf numFmtId="0" fontId="0" fillId="0" borderId="0" xfId="0" applyAlignment="1">
      <alignment/>
    </xf>
    <xf numFmtId="49" fontId="0" fillId="0" borderId="0" xfId="0" applyNumberFormat="1" applyFont="1" applyFill="1" applyAlignment="1">
      <alignment wrapText="1"/>
    </xf>
    <xf numFmtId="197" fontId="11" fillId="0" borderId="0" xfId="0" applyNumberFormat="1" applyFont="1" applyFill="1" applyAlignment="1">
      <alignment horizontal="right" wrapText="1"/>
    </xf>
    <xf numFmtId="197" fontId="11" fillId="0" borderId="0" xfId="0" applyNumberFormat="1" applyFont="1" applyFill="1" applyAlignment="1">
      <alignment horizontal="right" vertical="top" wrapText="1"/>
    </xf>
    <xf numFmtId="197" fontId="11" fillId="0" borderId="0" xfId="0" applyNumberFormat="1" applyFont="1" applyFill="1" applyAlignment="1">
      <alignment horizontal="center" wrapText="1"/>
    </xf>
    <xf numFmtId="49" fontId="0" fillId="0" borderId="0" xfId="0" applyNumberFormat="1" applyFont="1" applyFill="1" applyAlignment="1">
      <alignment wrapText="1"/>
    </xf>
    <xf numFmtId="197" fontId="11" fillId="0" borderId="0" xfId="0" applyNumberFormat="1" applyFont="1" applyFill="1" applyAlignment="1">
      <alignment horizontal="left"/>
    </xf>
    <xf numFmtId="197" fontId="11" fillId="0" borderId="0" xfId="0" applyNumberFormat="1" applyFont="1" applyFill="1" applyAlignment="1" quotePrefix="1">
      <alignment horizontal="left"/>
    </xf>
    <xf numFmtId="197" fontId="11" fillId="0" borderId="0" xfId="0" applyNumberFormat="1" applyFont="1" applyFill="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52</xdr:row>
      <xdr:rowOff>0</xdr:rowOff>
    </xdr:from>
    <xdr:to>
      <xdr:col>0</xdr:col>
      <xdr:colOff>1781175</xdr:colOff>
      <xdr:row>52</xdr:row>
      <xdr:rowOff>47625</xdr:rowOff>
    </xdr:to>
    <xdr:sp>
      <xdr:nvSpPr>
        <xdr:cNvPr id="1" name="TextBox 1"/>
        <xdr:cNvSpPr txBox="1">
          <a:spLocks noChangeArrowheads="1"/>
        </xdr:cNvSpPr>
      </xdr:nvSpPr>
      <xdr:spPr>
        <a:xfrm>
          <a:off x="971550" y="8734425"/>
          <a:ext cx="809625"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1</xdr:col>
      <xdr:colOff>133350</xdr:colOff>
      <xdr:row>52</xdr:row>
      <xdr:rowOff>0</xdr:rowOff>
    </xdr:from>
    <xdr:to>
      <xdr:col>8</xdr:col>
      <xdr:colOff>9525</xdr:colOff>
      <xdr:row>52</xdr:row>
      <xdr:rowOff>47625</xdr:rowOff>
    </xdr:to>
    <xdr:sp>
      <xdr:nvSpPr>
        <xdr:cNvPr id="2" name="TextBox 2"/>
        <xdr:cNvSpPr txBox="1">
          <a:spLocks noChangeArrowheads="1"/>
        </xdr:cNvSpPr>
      </xdr:nvSpPr>
      <xdr:spPr>
        <a:xfrm>
          <a:off x="3019425" y="8734425"/>
          <a:ext cx="2428875" cy="47625"/>
        </a:xfrm>
        <a:prstGeom prst="rect">
          <a:avLst/>
        </a:prstGeom>
        <a:noFill/>
        <a:ln w="9525" cmpd="sng">
          <a:noFill/>
        </a:ln>
      </xdr:spPr>
      <xdr:txBody>
        <a:bodyPr vertOverflow="clip" wrap="square"/>
        <a:p>
          <a:pPr algn="ctr">
            <a:defRPr/>
          </a:pPr>
          <a:r>
            <a:rPr lang="en-US" cap="none" sz="1000" b="1" i="0" u="none" baseline="0"/>
            <a:t>Geoff Hirst
Chair of Governors</a:t>
          </a:r>
        </a:p>
      </xdr:txBody>
    </xdr:sp>
    <xdr:clientData/>
  </xdr:twoCellAnchor>
  <xdr:twoCellAnchor>
    <xdr:from>
      <xdr:col>3</xdr:col>
      <xdr:colOff>647700</xdr:colOff>
      <xdr:row>52</xdr:row>
      <xdr:rowOff>0</xdr:rowOff>
    </xdr:from>
    <xdr:to>
      <xdr:col>3</xdr:col>
      <xdr:colOff>647700</xdr:colOff>
      <xdr:row>52</xdr:row>
      <xdr:rowOff>47625</xdr:rowOff>
    </xdr:to>
    <xdr:sp>
      <xdr:nvSpPr>
        <xdr:cNvPr id="3" name="TextBox 3"/>
        <xdr:cNvSpPr txBox="1">
          <a:spLocks noChangeArrowheads="1"/>
        </xdr:cNvSpPr>
      </xdr:nvSpPr>
      <xdr:spPr>
        <a:xfrm>
          <a:off x="404812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7</xdr:col>
      <xdr:colOff>581025</xdr:colOff>
      <xdr:row>52</xdr:row>
      <xdr:rowOff>0</xdr:rowOff>
    </xdr:from>
    <xdr:to>
      <xdr:col>7</xdr:col>
      <xdr:colOff>581025</xdr:colOff>
      <xdr:row>52</xdr:row>
      <xdr:rowOff>47625</xdr:rowOff>
    </xdr:to>
    <xdr:sp>
      <xdr:nvSpPr>
        <xdr:cNvPr id="4" name="TextBox 4"/>
        <xdr:cNvSpPr txBox="1">
          <a:spLocks noChangeArrowheads="1"/>
        </xdr:cNvSpPr>
      </xdr:nvSpPr>
      <xdr:spPr>
        <a:xfrm>
          <a:off x="543877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twoCellAnchor>
    <xdr:from>
      <xdr:col>1</xdr:col>
      <xdr:colOff>400050</xdr:colOff>
      <xdr:row>52</xdr:row>
      <xdr:rowOff>0</xdr:rowOff>
    </xdr:from>
    <xdr:to>
      <xdr:col>1</xdr:col>
      <xdr:colOff>400050</xdr:colOff>
      <xdr:row>52</xdr:row>
      <xdr:rowOff>47625</xdr:rowOff>
    </xdr:to>
    <xdr:sp>
      <xdr:nvSpPr>
        <xdr:cNvPr id="5" name="TextBox 5"/>
        <xdr:cNvSpPr txBox="1">
          <a:spLocks noChangeArrowheads="1"/>
        </xdr:cNvSpPr>
      </xdr:nvSpPr>
      <xdr:spPr>
        <a:xfrm>
          <a:off x="3286125" y="8734425"/>
          <a:ext cx="0" cy="47625"/>
        </a:xfrm>
        <a:prstGeom prst="rect">
          <a:avLst/>
        </a:prstGeom>
        <a:noFill/>
        <a:ln w="9525" cmpd="sng">
          <a:noFill/>
        </a:ln>
      </xdr:spPr>
      <xdr:txBody>
        <a:bodyPr vertOverflow="clip" wrap="square"/>
        <a:p>
          <a:pPr algn="ctr">
            <a:defRPr/>
          </a:pPr>
          <a:r>
            <a:rPr lang="en-US" cap="none" sz="1000" b="1" i="0" u="none" baseline="0"/>
            <a:t>Thomas Jerry
Principal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3</xdr:col>
      <xdr:colOff>552450</xdr:colOff>
      <xdr:row>14</xdr:row>
      <xdr:rowOff>57150</xdr:rowOff>
    </xdr:to>
    <xdr:sp>
      <xdr:nvSpPr>
        <xdr:cNvPr id="1" name="TextBox 43"/>
        <xdr:cNvSpPr txBox="1">
          <a:spLocks noChangeArrowheads="1"/>
        </xdr:cNvSpPr>
      </xdr:nvSpPr>
      <xdr:spPr>
        <a:xfrm>
          <a:off x="28575" y="200025"/>
          <a:ext cx="5429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7</xdr:col>
      <xdr:colOff>0</xdr:colOff>
      <xdr:row>0</xdr:row>
      <xdr:rowOff>0</xdr:rowOff>
    </xdr:to>
    <xdr:sp>
      <xdr:nvSpPr>
        <xdr:cNvPr id="1" name="TextBox 38"/>
        <xdr:cNvSpPr txBox="1">
          <a:spLocks noChangeArrowheads="1"/>
        </xdr:cNvSpPr>
      </xdr:nvSpPr>
      <xdr:spPr>
        <a:xfrm>
          <a:off x="4991100" y="0"/>
          <a:ext cx="24003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3</xdr:col>
      <xdr:colOff>19050</xdr:colOff>
      <xdr:row>0</xdr:row>
      <xdr:rowOff>0</xdr:rowOff>
    </xdr:from>
    <xdr:to>
      <xdr:col>7</xdr:col>
      <xdr:colOff>0</xdr:colOff>
      <xdr:row>0</xdr:row>
      <xdr:rowOff>0</xdr:rowOff>
    </xdr:to>
    <xdr:sp>
      <xdr:nvSpPr>
        <xdr:cNvPr id="2" name="TextBox 39"/>
        <xdr:cNvSpPr txBox="1">
          <a:spLocks noChangeArrowheads="1"/>
        </xdr:cNvSpPr>
      </xdr:nvSpPr>
      <xdr:spPr>
        <a:xfrm>
          <a:off x="4981575" y="0"/>
          <a:ext cx="2409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0</xdr:row>
      <xdr:rowOff>0</xdr:rowOff>
    </xdr:from>
    <xdr:ext cx="76200" cy="200025"/>
    <xdr:sp>
      <xdr:nvSpPr>
        <xdr:cNvPr id="3" name="TextBox 40"/>
        <xdr:cNvSpPr txBox="1">
          <a:spLocks noChangeArrowheads="1"/>
        </xdr:cNvSpPr>
      </xdr:nvSpPr>
      <xdr:spPr>
        <a:xfrm>
          <a:off x="31623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0</xdr:row>
      <xdr:rowOff>0</xdr:rowOff>
    </xdr:from>
    <xdr:ext cx="76200" cy="200025"/>
    <xdr:sp>
      <xdr:nvSpPr>
        <xdr:cNvPr id="4" name="TextBox 41"/>
        <xdr:cNvSpPr txBox="1">
          <a:spLocks noChangeArrowheads="1"/>
        </xdr:cNvSpPr>
      </xdr:nvSpPr>
      <xdr:spPr>
        <a:xfrm>
          <a:off x="31718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0</xdr:row>
      <xdr:rowOff>0</xdr:rowOff>
    </xdr:from>
    <xdr:ext cx="76200" cy="200025"/>
    <xdr:sp>
      <xdr:nvSpPr>
        <xdr:cNvPr id="5" name="TextBox 42"/>
        <xdr:cNvSpPr txBox="1">
          <a:spLocks noChangeArrowheads="1"/>
        </xdr:cNvSpPr>
      </xdr:nvSpPr>
      <xdr:spPr>
        <a:xfrm>
          <a:off x="35052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0</xdr:row>
      <xdr:rowOff>0</xdr:rowOff>
    </xdr:from>
    <xdr:ext cx="76200" cy="200025"/>
    <xdr:sp>
      <xdr:nvSpPr>
        <xdr:cNvPr id="6" name="TextBox 43"/>
        <xdr:cNvSpPr txBox="1">
          <a:spLocks noChangeArrowheads="1"/>
        </xdr:cNvSpPr>
      </xdr:nvSpPr>
      <xdr:spPr>
        <a:xfrm>
          <a:off x="34480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0</xdr:row>
      <xdr:rowOff>0</xdr:rowOff>
    </xdr:from>
    <xdr:ext cx="76200" cy="200025"/>
    <xdr:sp>
      <xdr:nvSpPr>
        <xdr:cNvPr id="7" name="TextBox 44"/>
        <xdr:cNvSpPr txBox="1">
          <a:spLocks noChangeArrowheads="1"/>
        </xdr:cNvSpPr>
      </xdr:nvSpPr>
      <xdr:spPr>
        <a:xfrm>
          <a:off x="37433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123825</xdr:colOff>
      <xdr:row>0</xdr:row>
      <xdr:rowOff>0</xdr:rowOff>
    </xdr:from>
    <xdr:ext cx="76200" cy="200025"/>
    <xdr:sp>
      <xdr:nvSpPr>
        <xdr:cNvPr id="8" name="TextBox 45"/>
        <xdr:cNvSpPr txBox="1">
          <a:spLocks noChangeArrowheads="1"/>
        </xdr:cNvSpPr>
      </xdr:nvSpPr>
      <xdr:spPr>
        <a:xfrm>
          <a:off x="38195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0</xdr:row>
      <xdr:rowOff>0</xdr:rowOff>
    </xdr:from>
    <xdr:ext cx="76200" cy="200025"/>
    <xdr:sp>
      <xdr:nvSpPr>
        <xdr:cNvPr id="9" name="TextBox 46"/>
        <xdr:cNvSpPr txBox="1">
          <a:spLocks noChangeArrowheads="1"/>
        </xdr:cNvSpPr>
      </xdr:nvSpPr>
      <xdr:spPr>
        <a:xfrm>
          <a:off x="38957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0</xdr:row>
      <xdr:rowOff>0</xdr:rowOff>
    </xdr:from>
    <xdr:ext cx="76200" cy="200025"/>
    <xdr:sp>
      <xdr:nvSpPr>
        <xdr:cNvPr id="10" name="TextBox 47"/>
        <xdr:cNvSpPr txBox="1">
          <a:spLocks noChangeArrowheads="1"/>
        </xdr:cNvSpPr>
      </xdr:nvSpPr>
      <xdr:spPr>
        <a:xfrm>
          <a:off x="38100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0</xdr:row>
      <xdr:rowOff>0</xdr:rowOff>
    </xdr:from>
    <xdr:ext cx="76200" cy="200025"/>
    <xdr:sp>
      <xdr:nvSpPr>
        <xdr:cNvPr id="11" name="TextBox 48"/>
        <xdr:cNvSpPr txBox="1">
          <a:spLocks noChangeArrowheads="1"/>
        </xdr:cNvSpPr>
      </xdr:nvSpPr>
      <xdr:spPr>
        <a:xfrm>
          <a:off x="5524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0</xdr:row>
      <xdr:rowOff>0</xdr:rowOff>
    </xdr:from>
    <xdr:ext cx="76200" cy="200025"/>
    <xdr:sp>
      <xdr:nvSpPr>
        <xdr:cNvPr id="12" name="TextBox 49"/>
        <xdr:cNvSpPr txBox="1">
          <a:spLocks noChangeArrowheads="1"/>
        </xdr:cNvSpPr>
      </xdr:nvSpPr>
      <xdr:spPr>
        <a:xfrm>
          <a:off x="31146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0</xdr:row>
      <xdr:rowOff>0</xdr:rowOff>
    </xdr:from>
    <xdr:ext cx="76200" cy="200025"/>
    <xdr:sp>
      <xdr:nvSpPr>
        <xdr:cNvPr id="13" name="TextBox 50"/>
        <xdr:cNvSpPr txBox="1">
          <a:spLocks noChangeArrowheads="1"/>
        </xdr:cNvSpPr>
      </xdr:nvSpPr>
      <xdr:spPr>
        <a:xfrm>
          <a:off x="27146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0</xdr:row>
      <xdr:rowOff>0</xdr:rowOff>
    </xdr:from>
    <xdr:ext cx="76200" cy="200025"/>
    <xdr:sp>
      <xdr:nvSpPr>
        <xdr:cNvPr id="14" name="TextBox 51"/>
        <xdr:cNvSpPr txBox="1">
          <a:spLocks noChangeArrowheads="1"/>
        </xdr:cNvSpPr>
      </xdr:nvSpPr>
      <xdr:spPr>
        <a:xfrm>
          <a:off x="27813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5" name="TextBox 52"/>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6" name="TextBox 53"/>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0</xdr:row>
      <xdr:rowOff>0</xdr:rowOff>
    </xdr:from>
    <xdr:ext cx="76200" cy="200025"/>
    <xdr:sp>
      <xdr:nvSpPr>
        <xdr:cNvPr id="17" name="TextBox 54"/>
        <xdr:cNvSpPr txBox="1">
          <a:spLocks noChangeArrowheads="1"/>
        </xdr:cNvSpPr>
      </xdr:nvSpPr>
      <xdr:spPr>
        <a:xfrm>
          <a:off x="2828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6</xdr:col>
      <xdr:colOff>552450</xdr:colOff>
      <xdr:row>0</xdr:row>
      <xdr:rowOff>0</xdr:rowOff>
    </xdr:to>
    <xdr:sp>
      <xdr:nvSpPr>
        <xdr:cNvPr id="18" name="TextBox 55"/>
        <xdr:cNvSpPr txBox="1">
          <a:spLocks noChangeArrowheads="1"/>
        </xdr:cNvSpPr>
      </xdr:nvSpPr>
      <xdr:spPr>
        <a:xfrm>
          <a:off x="28575" y="0"/>
          <a:ext cx="6858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581025</xdr:colOff>
      <xdr:row>0</xdr:row>
      <xdr:rowOff>0</xdr:rowOff>
    </xdr:to>
    <xdr:sp>
      <xdr:nvSpPr>
        <xdr:cNvPr id="19" name="TextBox 56"/>
        <xdr:cNvSpPr txBox="1">
          <a:spLocks noChangeArrowheads="1"/>
        </xdr:cNvSpPr>
      </xdr:nvSpPr>
      <xdr:spPr>
        <a:xfrm>
          <a:off x="0" y="0"/>
          <a:ext cx="69151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oneCellAnchor>
    <xdr:from>
      <xdr:col>0</xdr:col>
      <xdr:colOff>3162300</xdr:colOff>
      <xdr:row>22</xdr:row>
      <xdr:rowOff>0</xdr:rowOff>
    </xdr:from>
    <xdr:ext cx="76200" cy="200025"/>
    <xdr:sp>
      <xdr:nvSpPr>
        <xdr:cNvPr id="20" name="TextBox 57"/>
        <xdr:cNvSpPr txBox="1">
          <a:spLocks noChangeArrowheads="1"/>
        </xdr:cNvSpPr>
      </xdr:nvSpPr>
      <xdr:spPr>
        <a:xfrm>
          <a:off x="31623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22</xdr:row>
      <xdr:rowOff>0</xdr:rowOff>
    </xdr:from>
    <xdr:ext cx="76200" cy="200025"/>
    <xdr:sp>
      <xdr:nvSpPr>
        <xdr:cNvPr id="21" name="TextBox 58"/>
        <xdr:cNvSpPr txBox="1">
          <a:spLocks noChangeArrowheads="1"/>
        </xdr:cNvSpPr>
      </xdr:nvSpPr>
      <xdr:spPr>
        <a:xfrm>
          <a:off x="31718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22</xdr:row>
      <xdr:rowOff>0</xdr:rowOff>
    </xdr:from>
    <xdr:ext cx="76200" cy="200025"/>
    <xdr:sp>
      <xdr:nvSpPr>
        <xdr:cNvPr id="22" name="TextBox 59"/>
        <xdr:cNvSpPr txBox="1">
          <a:spLocks noChangeArrowheads="1"/>
        </xdr:cNvSpPr>
      </xdr:nvSpPr>
      <xdr:spPr>
        <a:xfrm>
          <a:off x="35052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22</xdr:row>
      <xdr:rowOff>0</xdr:rowOff>
    </xdr:from>
    <xdr:ext cx="76200" cy="200025"/>
    <xdr:sp>
      <xdr:nvSpPr>
        <xdr:cNvPr id="23" name="TextBox 60"/>
        <xdr:cNvSpPr txBox="1">
          <a:spLocks noChangeArrowheads="1"/>
        </xdr:cNvSpPr>
      </xdr:nvSpPr>
      <xdr:spPr>
        <a:xfrm>
          <a:off x="34480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22</xdr:row>
      <xdr:rowOff>0</xdr:rowOff>
    </xdr:from>
    <xdr:ext cx="76200" cy="200025"/>
    <xdr:sp>
      <xdr:nvSpPr>
        <xdr:cNvPr id="24" name="TextBox 61"/>
        <xdr:cNvSpPr txBox="1">
          <a:spLocks noChangeArrowheads="1"/>
        </xdr:cNvSpPr>
      </xdr:nvSpPr>
      <xdr:spPr>
        <a:xfrm>
          <a:off x="51625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5" name="TextBox 62"/>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6" name="TextBox 63"/>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22</xdr:row>
      <xdr:rowOff>0</xdr:rowOff>
    </xdr:from>
    <xdr:ext cx="76200" cy="200025"/>
    <xdr:sp>
      <xdr:nvSpPr>
        <xdr:cNvPr id="27" name="TextBox 64"/>
        <xdr:cNvSpPr txBox="1">
          <a:spLocks noChangeArrowheads="1"/>
        </xdr:cNvSpPr>
      </xdr:nvSpPr>
      <xdr:spPr>
        <a:xfrm>
          <a:off x="61817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22</xdr:row>
      <xdr:rowOff>0</xdr:rowOff>
    </xdr:from>
    <xdr:ext cx="76200" cy="200025"/>
    <xdr:sp>
      <xdr:nvSpPr>
        <xdr:cNvPr id="28" name="TextBox 65"/>
        <xdr:cNvSpPr txBox="1">
          <a:spLocks noChangeArrowheads="1"/>
        </xdr:cNvSpPr>
      </xdr:nvSpPr>
      <xdr:spPr>
        <a:xfrm>
          <a:off x="55245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22</xdr:row>
      <xdr:rowOff>0</xdr:rowOff>
    </xdr:from>
    <xdr:ext cx="76200" cy="200025"/>
    <xdr:sp>
      <xdr:nvSpPr>
        <xdr:cNvPr id="29" name="TextBox 66"/>
        <xdr:cNvSpPr txBox="1">
          <a:spLocks noChangeArrowheads="1"/>
        </xdr:cNvSpPr>
      </xdr:nvSpPr>
      <xdr:spPr>
        <a:xfrm>
          <a:off x="311467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22</xdr:row>
      <xdr:rowOff>0</xdr:rowOff>
    </xdr:from>
    <xdr:ext cx="76200" cy="200025"/>
    <xdr:sp>
      <xdr:nvSpPr>
        <xdr:cNvPr id="30" name="TextBox 67"/>
        <xdr:cNvSpPr txBox="1">
          <a:spLocks noChangeArrowheads="1"/>
        </xdr:cNvSpPr>
      </xdr:nvSpPr>
      <xdr:spPr>
        <a:xfrm>
          <a:off x="27146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22</xdr:row>
      <xdr:rowOff>0</xdr:rowOff>
    </xdr:from>
    <xdr:ext cx="76200" cy="200025"/>
    <xdr:sp>
      <xdr:nvSpPr>
        <xdr:cNvPr id="31" name="TextBox 68"/>
        <xdr:cNvSpPr txBox="1">
          <a:spLocks noChangeArrowheads="1"/>
        </xdr:cNvSpPr>
      </xdr:nvSpPr>
      <xdr:spPr>
        <a:xfrm>
          <a:off x="2781300"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2" name="TextBox 69"/>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3" name="TextBox 70"/>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22</xdr:row>
      <xdr:rowOff>0</xdr:rowOff>
    </xdr:from>
    <xdr:ext cx="76200" cy="200025"/>
    <xdr:sp>
      <xdr:nvSpPr>
        <xdr:cNvPr id="34" name="TextBox 71"/>
        <xdr:cNvSpPr txBox="1">
          <a:spLocks noChangeArrowheads="1"/>
        </xdr:cNvSpPr>
      </xdr:nvSpPr>
      <xdr:spPr>
        <a:xfrm>
          <a:off x="2828925" y="373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21</xdr:row>
      <xdr:rowOff>0</xdr:rowOff>
    </xdr:from>
    <xdr:to>
      <xdr:col>7</xdr:col>
      <xdr:colOff>0</xdr:colOff>
      <xdr:row>21</xdr:row>
      <xdr:rowOff>0</xdr:rowOff>
    </xdr:to>
    <xdr:sp>
      <xdr:nvSpPr>
        <xdr:cNvPr id="35" name="TextBox 72"/>
        <xdr:cNvSpPr txBox="1">
          <a:spLocks noChangeArrowheads="1"/>
        </xdr:cNvSpPr>
      </xdr:nvSpPr>
      <xdr:spPr>
        <a:xfrm>
          <a:off x="28575" y="3571875"/>
          <a:ext cx="7362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21</xdr:row>
      <xdr:rowOff>0</xdr:rowOff>
    </xdr:from>
    <xdr:to>
      <xdr:col>7</xdr:col>
      <xdr:colOff>0</xdr:colOff>
      <xdr:row>21</xdr:row>
      <xdr:rowOff>0</xdr:rowOff>
    </xdr:to>
    <xdr:sp>
      <xdr:nvSpPr>
        <xdr:cNvPr id="36" name="TextBox 73"/>
        <xdr:cNvSpPr txBox="1">
          <a:spLocks noChangeArrowheads="1"/>
        </xdr:cNvSpPr>
      </xdr:nvSpPr>
      <xdr:spPr>
        <a:xfrm>
          <a:off x="19050" y="3571875"/>
          <a:ext cx="73723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26</xdr:row>
      <xdr:rowOff>0</xdr:rowOff>
    </xdr:from>
    <xdr:ext cx="76200" cy="200025"/>
    <xdr:sp>
      <xdr:nvSpPr>
        <xdr:cNvPr id="37" name="TextBox 74"/>
        <xdr:cNvSpPr txBox="1">
          <a:spLocks noChangeArrowheads="1"/>
        </xdr:cNvSpPr>
      </xdr:nvSpPr>
      <xdr:spPr>
        <a:xfrm>
          <a:off x="31623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26</xdr:row>
      <xdr:rowOff>0</xdr:rowOff>
    </xdr:from>
    <xdr:ext cx="76200" cy="200025"/>
    <xdr:sp>
      <xdr:nvSpPr>
        <xdr:cNvPr id="38" name="TextBox 75"/>
        <xdr:cNvSpPr txBox="1">
          <a:spLocks noChangeArrowheads="1"/>
        </xdr:cNvSpPr>
      </xdr:nvSpPr>
      <xdr:spPr>
        <a:xfrm>
          <a:off x="31718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26</xdr:row>
      <xdr:rowOff>0</xdr:rowOff>
    </xdr:from>
    <xdr:ext cx="76200" cy="200025"/>
    <xdr:sp>
      <xdr:nvSpPr>
        <xdr:cNvPr id="39" name="TextBox 76"/>
        <xdr:cNvSpPr txBox="1">
          <a:spLocks noChangeArrowheads="1"/>
        </xdr:cNvSpPr>
      </xdr:nvSpPr>
      <xdr:spPr>
        <a:xfrm>
          <a:off x="35052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26</xdr:row>
      <xdr:rowOff>0</xdr:rowOff>
    </xdr:from>
    <xdr:ext cx="76200" cy="200025"/>
    <xdr:sp>
      <xdr:nvSpPr>
        <xdr:cNvPr id="40" name="TextBox 77"/>
        <xdr:cNvSpPr txBox="1">
          <a:spLocks noChangeArrowheads="1"/>
        </xdr:cNvSpPr>
      </xdr:nvSpPr>
      <xdr:spPr>
        <a:xfrm>
          <a:off x="344805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1" name="TextBox 78"/>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2" name="TextBox 79"/>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3" name="TextBox 80"/>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26</xdr:row>
      <xdr:rowOff>0</xdr:rowOff>
    </xdr:from>
    <xdr:ext cx="76200" cy="200025"/>
    <xdr:sp>
      <xdr:nvSpPr>
        <xdr:cNvPr id="44" name="TextBox 81"/>
        <xdr:cNvSpPr txBox="1">
          <a:spLocks noChangeArrowheads="1"/>
        </xdr:cNvSpPr>
      </xdr:nvSpPr>
      <xdr:spPr>
        <a:xfrm>
          <a:off x="5114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26</xdr:row>
      <xdr:rowOff>0</xdr:rowOff>
    </xdr:from>
    <xdr:ext cx="76200" cy="200025"/>
    <xdr:sp>
      <xdr:nvSpPr>
        <xdr:cNvPr id="45" name="TextBox 82"/>
        <xdr:cNvSpPr txBox="1">
          <a:spLocks noChangeArrowheads="1"/>
        </xdr:cNvSpPr>
      </xdr:nvSpPr>
      <xdr:spPr>
        <a:xfrm>
          <a:off x="55245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26</xdr:row>
      <xdr:rowOff>0</xdr:rowOff>
    </xdr:from>
    <xdr:ext cx="76200" cy="200025"/>
    <xdr:sp>
      <xdr:nvSpPr>
        <xdr:cNvPr id="46" name="TextBox 83"/>
        <xdr:cNvSpPr txBox="1">
          <a:spLocks noChangeArrowheads="1"/>
        </xdr:cNvSpPr>
      </xdr:nvSpPr>
      <xdr:spPr>
        <a:xfrm>
          <a:off x="311467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26</xdr:row>
      <xdr:rowOff>0</xdr:rowOff>
    </xdr:from>
    <xdr:ext cx="76200" cy="200025"/>
    <xdr:sp>
      <xdr:nvSpPr>
        <xdr:cNvPr id="47" name="TextBox 84"/>
        <xdr:cNvSpPr txBox="1">
          <a:spLocks noChangeArrowheads="1"/>
        </xdr:cNvSpPr>
      </xdr:nvSpPr>
      <xdr:spPr>
        <a:xfrm>
          <a:off x="27146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26</xdr:row>
      <xdr:rowOff>0</xdr:rowOff>
    </xdr:from>
    <xdr:ext cx="76200" cy="200025"/>
    <xdr:sp>
      <xdr:nvSpPr>
        <xdr:cNvPr id="48" name="TextBox 85"/>
        <xdr:cNvSpPr txBox="1">
          <a:spLocks noChangeArrowheads="1"/>
        </xdr:cNvSpPr>
      </xdr:nvSpPr>
      <xdr:spPr>
        <a:xfrm>
          <a:off x="2781300"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49" name="TextBox 86"/>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50" name="TextBox 87"/>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26</xdr:row>
      <xdr:rowOff>0</xdr:rowOff>
    </xdr:from>
    <xdr:ext cx="76200" cy="200025"/>
    <xdr:sp>
      <xdr:nvSpPr>
        <xdr:cNvPr id="51" name="TextBox 88"/>
        <xdr:cNvSpPr txBox="1">
          <a:spLocks noChangeArrowheads="1"/>
        </xdr:cNvSpPr>
      </xdr:nvSpPr>
      <xdr:spPr>
        <a:xfrm>
          <a:off x="28289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2" name="TextBox 89"/>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26</xdr:row>
      <xdr:rowOff>0</xdr:rowOff>
    </xdr:from>
    <xdr:ext cx="76200" cy="200025"/>
    <xdr:sp>
      <xdr:nvSpPr>
        <xdr:cNvPr id="53" name="TextBox 90"/>
        <xdr:cNvSpPr txBox="1">
          <a:spLocks noChangeArrowheads="1"/>
        </xdr:cNvSpPr>
      </xdr:nvSpPr>
      <xdr:spPr>
        <a:xfrm>
          <a:off x="753427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4" name="TextBox 91"/>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5" name="TextBox 92"/>
        <xdr:cNvSpPr txBox="1">
          <a:spLocks noChangeArrowheads="1"/>
        </xdr:cNvSpPr>
      </xdr:nvSpPr>
      <xdr:spPr>
        <a:xfrm>
          <a:off x="6334125" y="4400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38</xdr:row>
      <xdr:rowOff>0</xdr:rowOff>
    </xdr:from>
    <xdr:to>
      <xdr:col>4</xdr:col>
      <xdr:colOff>581025</xdr:colOff>
      <xdr:row>38</xdr:row>
      <xdr:rowOff>0</xdr:rowOff>
    </xdr:to>
    <xdr:sp>
      <xdr:nvSpPr>
        <xdr:cNvPr id="56" name="TextBox 93"/>
        <xdr:cNvSpPr txBox="1">
          <a:spLocks noChangeArrowheads="1"/>
        </xdr:cNvSpPr>
      </xdr:nvSpPr>
      <xdr:spPr>
        <a:xfrm>
          <a:off x="28575" y="6419850"/>
          <a:ext cx="5667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38</xdr:row>
      <xdr:rowOff>0</xdr:rowOff>
    </xdr:from>
    <xdr:to>
      <xdr:col>4</xdr:col>
      <xdr:colOff>561975</xdr:colOff>
      <xdr:row>38</xdr:row>
      <xdr:rowOff>0</xdr:rowOff>
    </xdr:to>
    <xdr:sp>
      <xdr:nvSpPr>
        <xdr:cNvPr id="57" name="TextBox 94"/>
        <xdr:cNvSpPr txBox="1">
          <a:spLocks noChangeArrowheads="1"/>
        </xdr:cNvSpPr>
      </xdr:nvSpPr>
      <xdr:spPr>
        <a:xfrm>
          <a:off x="19050" y="6419850"/>
          <a:ext cx="56578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38</xdr:row>
      <xdr:rowOff>0</xdr:rowOff>
    </xdr:from>
    <xdr:ext cx="76200" cy="200025"/>
    <xdr:sp>
      <xdr:nvSpPr>
        <xdr:cNvPr id="58" name="TextBox 95"/>
        <xdr:cNvSpPr txBox="1">
          <a:spLocks noChangeArrowheads="1"/>
        </xdr:cNvSpPr>
      </xdr:nvSpPr>
      <xdr:spPr>
        <a:xfrm>
          <a:off x="31623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38</xdr:row>
      <xdr:rowOff>0</xdr:rowOff>
    </xdr:from>
    <xdr:ext cx="76200" cy="200025"/>
    <xdr:sp>
      <xdr:nvSpPr>
        <xdr:cNvPr id="59" name="TextBox 96"/>
        <xdr:cNvSpPr txBox="1">
          <a:spLocks noChangeArrowheads="1"/>
        </xdr:cNvSpPr>
      </xdr:nvSpPr>
      <xdr:spPr>
        <a:xfrm>
          <a:off x="31718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38</xdr:row>
      <xdr:rowOff>0</xdr:rowOff>
    </xdr:from>
    <xdr:ext cx="76200" cy="200025"/>
    <xdr:sp>
      <xdr:nvSpPr>
        <xdr:cNvPr id="60" name="TextBox 97"/>
        <xdr:cNvSpPr txBox="1">
          <a:spLocks noChangeArrowheads="1"/>
        </xdr:cNvSpPr>
      </xdr:nvSpPr>
      <xdr:spPr>
        <a:xfrm>
          <a:off x="35052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38</xdr:row>
      <xdr:rowOff>0</xdr:rowOff>
    </xdr:from>
    <xdr:ext cx="76200" cy="200025"/>
    <xdr:sp>
      <xdr:nvSpPr>
        <xdr:cNvPr id="61" name="TextBox 98"/>
        <xdr:cNvSpPr txBox="1">
          <a:spLocks noChangeArrowheads="1"/>
        </xdr:cNvSpPr>
      </xdr:nvSpPr>
      <xdr:spPr>
        <a:xfrm>
          <a:off x="344805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2" name="TextBox 99"/>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3" name="TextBox 100"/>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4" name="TextBox 101"/>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38</xdr:row>
      <xdr:rowOff>0</xdr:rowOff>
    </xdr:from>
    <xdr:ext cx="76200" cy="200025"/>
    <xdr:sp>
      <xdr:nvSpPr>
        <xdr:cNvPr id="65" name="TextBox 102"/>
        <xdr:cNvSpPr txBox="1">
          <a:spLocks noChangeArrowheads="1"/>
        </xdr:cNvSpPr>
      </xdr:nvSpPr>
      <xdr:spPr>
        <a:xfrm>
          <a:off x="36957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38</xdr:row>
      <xdr:rowOff>0</xdr:rowOff>
    </xdr:from>
    <xdr:ext cx="76200" cy="200025"/>
    <xdr:sp>
      <xdr:nvSpPr>
        <xdr:cNvPr id="66" name="TextBox 103"/>
        <xdr:cNvSpPr txBox="1">
          <a:spLocks noChangeArrowheads="1"/>
        </xdr:cNvSpPr>
      </xdr:nvSpPr>
      <xdr:spPr>
        <a:xfrm>
          <a:off x="55245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38</xdr:row>
      <xdr:rowOff>0</xdr:rowOff>
    </xdr:from>
    <xdr:ext cx="76200" cy="200025"/>
    <xdr:sp>
      <xdr:nvSpPr>
        <xdr:cNvPr id="67" name="TextBox 104"/>
        <xdr:cNvSpPr txBox="1">
          <a:spLocks noChangeArrowheads="1"/>
        </xdr:cNvSpPr>
      </xdr:nvSpPr>
      <xdr:spPr>
        <a:xfrm>
          <a:off x="311467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38</xdr:row>
      <xdr:rowOff>0</xdr:rowOff>
    </xdr:from>
    <xdr:ext cx="76200" cy="200025"/>
    <xdr:sp>
      <xdr:nvSpPr>
        <xdr:cNvPr id="68" name="TextBox 105"/>
        <xdr:cNvSpPr txBox="1">
          <a:spLocks noChangeArrowheads="1"/>
        </xdr:cNvSpPr>
      </xdr:nvSpPr>
      <xdr:spPr>
        <a:xfrm>
          <a:off x="27146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38</xdr:row>
      <xdr:rowOff>0</xdr:rowOff>
    </xdr:from>
    <xdr:ext cx="76200" cy="200025"/>
    <xdr:sp>
      <xdr:nvSpPr>
        <xdr:cNvPr id="69" name="TextBox 106"/>
        <xdr:cNvSpPr txBox="1">
          <a:spLocks noChangeArrowheads="1"/>
        </xdr:cNvSpPr>
      </xdr:nvSpPr>
      <xdr:spPr>
        <a:xfrm>
          <a:off x="2781300"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0" name="TextBox 107"/>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1" name="TextBox 108"/>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38</xdr:row>
      <xdr:rowOff>0</xdr:rowOff>
    </xdr:from>
    <xdr:ext cx="76200" cy="200025"/>
    <xdr:sp>
      <xdr:nvSpPr>
        <xdr:cNvPr id="72" name="TextBox 109"/>
        <xdr:cNvSpPr txBox="1">
          <a:spLocks noChangeArrowheads="1"/>
        </xdr:cNvSpPr>
      </xdr:nvSpPr>
      <xdr:spPr>
        <a:xfrm>
          <a:off x="2828925" y="6419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3162300</xdr:colOff>
      <xdr:row>34</xdr:row>
      <xdr:rowOff>0</xdr:rowOff>
    </xdr:from>
    <xdr:ext cx="76200" cy="200025"/>
    <xdr:sp>
      <xdr:nvSpPr>
        <xdr:cNvPr id="73" name="TextBox 110"/>
        <xdr:cNvSpPr txBox="1">
          <a:spLocks noChangeArrowheads="1"/>
        </xdr:cNvSpPr>
      </xdr:nvSpPr>
      <xdr:spPr>
        <a:xfrm>
          <a:off x="3162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34</xdr:row>
      <xdr:rowOff>0</xdr:rowOff>
    </xdr:from>
    <xdr:ext cx="76200" cy="200025"/>
    <xdr:sp>
      <xdr:nvSpPr>
        <xdr:cNvPr id="74" name="TextBox 111"/>
        <xdr:cNvSpPr txBox="1">
          <a:spLocks noChangeArrowheads="1"/>
        </xdr:cNvSpPr>
      </xdr:nvSpPr>
      <xdr:spPr>
        <a:xfrm>
          <a:off x="31718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34</xdr:row>
      <xdr:rowOff>0</xdr:rowOff>
    </xdr:from>
    <xdr:ext cx="76200" cy="200025"/>
    <xdr:sp>
      <xdr:nvSpPr>
        <xdr:cNvPr id="75" name="TextBox 112"/>
        <xdr:cNvSpPr txBox="1">
          <a:spLocks noChangeArrowheads="1"/>
        </xdr:cNvSpPr>
      </xdr:nvSpPr>
      <xdr:spPr>
        <a:xfrm>
          <a:off x="35052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34</xdr:row>
      <xdr:rowOff>0</xdr:rowOff>
    </xdr:from>
    <xdr:ext cx="76200" cy="200025"/>
    <xdr:sp>
      <xdr:nvSpPr>
        <xdr:cNvPr id="76" name="TextBox 113"/>
        <xdr:cNvSpPr txBox="1">
          <a:spLocks noChangeArrowheads="1"/>
        </xdr:cNvSpPr>
      </xdr:nvSpPr>
      <xdr:spPr>
        <a:xfrm>
          <a:off x="34480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123825</xdr:colOff>
      <xdr:row>34</xdr:row>
      <xdr:rowOff>0</xdr:rowOff>
    </xdr:from>
    <xdr:ext cx="76200" cy="200025"/>
    <xdr:sp>
      <xdr:nvSpPr>
        <xdr:cNvPr id="77" name="TextBox 114"/>
        <xdr:cNvSpPr txBox="1">
          <a:spLocks noChangeArrowheads="1"/>
        </xdr:cNvSpPr>
      </xdr:nvSpPr>
      <xdr:spPr>
        <a:xfrm>
          <a:off x="40195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238125</xdr:colOff>
      <xdr:row>34</xdr:row>
      <xdr:rowOff>0</xdr:rowOff>
    </xdr:from>
    <xdr:ext cx="76200" cy="200025"/>
    <xdr:sp>
      <xdr:nvSpPr>
        <xdr:cNvPr id="78" name="TextBox 115"/>
        <xdr:cNvSpPr txBox="1">
          <a:spLocks noChangeArrowheads="1"/>
        </xdr:cNvSpPr>
      </xdr:nvSpPr>
      <xdr:spPr>
        <a:xfrm>
          <a:off x="41338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114300</xdr:colOff>
      <xdr:row>34</xdr:row>
      <xdr:rowOff>0</xdr:rowOff>
    </xdr:from>
    <xdr:ext cx="76200" cy="200025"/>
    <xdr:sp>
      <xdr:nvSpPr>
        <xdr:cNvPr id="79" name="TextBox 116"/>
        <xdr:cNvSpPr txBox="1">
          <a:spLocks noChangeArrowheads="1"/>
        </xdr:cNvSpPr>
      </xdr:nvSpPr>
      <xdr:spPr>
        <a:xfrm>
          <a:off x="40100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34</xdr:row>
      <xdr:rowOff>0</xdr:rowOff>
    </xdr:from>
    <xdr:ext cx="76200" cy="200025"/>
    <xdr:sp>
      <xdr:nvSpPr>
        <xdr:cNvPr id="80" name="TextBox 117"/>
        <xdr:cNvSpPr txBox="1">
          <a:spLocks noChangeArrowheads="1"/>
        </xdr:cNvSpPr>
      </xdr:nvSpPr>
      <xdr:spPr>
        <a:xfrm>
          <a:off x="5524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34</xdr:row>
      <xdr:rowOff>0</xdr:rowOff>
    </xdr:from>
    <xdr:ext cx="76200" cy="200025"/>
    <xdr:sp>
      <xdr:nvSpPr>
        <xdr:cNvPr id="81" name="TextBox 118"/>
        <xdr:cNvSpPr txBox="1">
          <a:spLocks noChangeArrowheads="1"/>
        </xdr:cNvSpPr>
      </xdr:nvSpPr>
      <xdr:spPr>
        <a:xfrm>
          <a:off x="311467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34</xdr:row>
      <xdr:rowOff>0</xdr:rowOff>
    </xdr:from>
    <xdr:ext cx="76200" cy="200025"/>
    <xdr:sp>
      <xdr:nvSpPr>
        <xdr:cNvPr id="82" name="TextBox 119"/>
        <xdr:cNvSpPr txBox="1">
          <a:spLocks noChangeArrowheads="1"/>
        </xdr:cNvSpPr>
      </xdr:nvSpPr>
      <xdr:spPr>
        <a:xfrm>
          <a:off x="27146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34</xdr:row>
      <xdr:rowOff>0</xdr:rowOff>
    </xdr:from>
    <xdr:ext cx="76200" cy="200025"/>
    <xdr:sp>
      <xdr:nvSpPr>
        <xdr:cNvPr id="83" name="TextBox 120"/>
        <xdr:cNvSpPr txBox="1">
          <a:spLocks noChangeArrowheads="1"/>
        </xdr:cNvSpPr>
      </xdr:nvSpPr>
      <xdr:spPr>
        <a:xfrm>
          <a:off x="2781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4" name="TextBox 121"/>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5" name="TextBox 122"/>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86" name="TextBox 123"/>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3162300</xdr:colOff>
      <xdr:row>34</xdr:row>
      <xdr:rowOff>0</xdr:rowOff>
    </xdr:from>
    <xdr:ext cx="76200" cy="200025"/>
    <xdr:sp>
      <xdr:nvSpPr>
        <xdr:cNvPr id="87" name="TextBox 124"/>
        <xdr:cNvSpPr txBox="1">
          <a:spLocks noChangeArrowheads="1"/>
        </xdr:cNvSpPr>
      </xdr:nvSpPr>
      <xdr:spPr>
        <a:xfrm>
          <a:off x="3162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34</xdr:row>
      <xdr:rowOff>0</xdr:rowOff>
    </xdr:from>
    <xdr:ext cx="76200" cy="200025"/>
    <xdr:sp>
      <xdr:nvSpPr>
        <xdr:cNvPr id="88" name="TextBox 125"/>
        <xdr:cNvSpPr txBox="1">
          <a:spLocks noChangeArrowheads="1"/>
        </xdr:cNvSpPr>
      </xdr:nvSpPr>
      <xdr:spPr>
        <a:xfrm>
          <a:off x="31718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34</xdr:row>
      <xdr:rowOff>0</xdr:rowOff>
    </xdr:from>
    <xdr:ext cx="76200" cy="200025"/>
    <xdr:sp>
      <xdr:nvSpPr>
        <xdr:cNvPr id="89" name="TextBox 126"/>
        <xdr:cNvSpPr txBox="1">
          <a:spLocks noChangeArrowheads="1"/>
        </xdr:cNvSpPr>
      </xdr:nvSpPr>
      <xdr:spPr>
        <a:xfrm>
          <a:off x="35052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34</xdr:row>
      <xdr:rowOff>0</xdr:rowOff>
    </xdr:from>
    <xdr:ext cx="76200" cy="200025"/>
    <xdr:sp>
      <xdr:nvSpPr>
        <xdr:cNvPr id="90" name="TextBox 127"/>
        <xdr:cNvSpPr txBox="1">
          <a:spLocks noChangeArrowheads="1"/>
        </xdr:cNvSpPr>
      </xdr:nvSpPr>
      <xdr:spPr>
        <a:xfrm>
          <a:off x="34480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1" name="TextBox 128"/>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2" name="TextBox 129"/>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3" name="TextBox 130"/>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34</xdr:row>
      <xdr:rowOff>0</xdr:rowOff>
    </xdr:from>
    <xdr:ext cx="76200" cy="200025"/>
    <xdr:sp>
      <xdr:nvSpPr>
        <xdr:cNvPr id="94" name="TextBox 131"/>
        <xdr:cNvSpPr txBox="1">
          <a:spLocks noChangeArrowheads="1"/>
        </xdr:cNvSpPr>
      </xdr:nvSpPr>
      <xdr:spPr>
        <a:xfrm>
          <a:off x="38957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34</xdr:row>
      <xdr:rowOff>0</xdr:rowOff>
    </xdr:from>
    <xdr:ext cx="76200" cy="200025"/>
    <xdr:sp>
      <xdr:nvSpPr>
        <xdr:cNvPr id="95" name="TextBox 132"/>
        <xdr:cNvSpPr txBox="1">
          <a:spLocks noChangeArrowheads="1"/>
        </xdr:cNvSpPr>
      </xdr:nvSpPr>
      <xdr:spPr>
        <a:xfrm>
          <a:off x="55245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34</xdr:row>
      <xdr:rowOff>0</xdr:rowOff>
    </xdr:from>
    <xdr:ext cx="76200" cy="200025"/>
    <xdr:sp>
      <xdr:nvSpPr>
        <xdr:cNvPr id="96" name="TextBox 133"/>
        <xdr:cNvSpPr txBox="1">
          <a:spLocks noChangeArrowheads="1"/>
        </xdr:cNvSpPr>
      </xdr:nvSpPr>
      <xdr:spPr>
        <a:xfrm>
          <a:off x="311467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34</xdr:row>
      <xdr:rowOff>0</xdr:rowOff>
    </xdr:from>
    <xdr:ext cx="76200" cy="200025"/>
    <xdr:sp>
      <xdr:nvSpPr>
        <xdr:cNvPr id="97" name="TextBox 134"/>
        <xdr:cNvSpPr txBox="1">
          <a:spLocks noChangeArrowheads="1"/>
        </xdr:cNvSpPr>
      </xdr:nvSpPr>
      <xdr:spPr>
        <a:xfrm>
          <a:off x="27146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34</xdr:row>
      <xdr:rowOff>0</xdr:rowOff>
    </xdr:from>
    <xdr:ext cx="76200" cy="200025"/>
    <xdr:sp>
      <xdr:nvSpPr>
        <xdr:cNvPr id="98" name="TextBox 135"/>
        <xdr:cNvSpPr txBox="1">
          <a:spLocks noChangeArrowheads="1"/>
        </xdr:cNvSpPr>
      </xdr:nvSpPr>
      <xdr:spPr>
        <a:xfrm>
          <a:off x="2781300"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99" name="TextBox 136"/>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100" name="TextBox 137"/>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34</xdr:row>
      <xdr:rowOff>0</xdr:rowOff>
    </xdr:from>
    <xdr:ext cx="76200" cy="200025"/>
    <xdr:sp>
      <xdr:nvSpPr>
        <xdr:cNvPr id="101" name="TextBox 138"/>
        <xdr:cNvSpPr txBox="1">
          <a:spLocks noChangeArrowheads="1"/>
        </xdr:cNvSpPr>
      </xdr:nvSpPr>
      <xdr:spPr>
        <a:xfrm>
          <a:off x="2828925" y="573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19050</xdr:rowOff>
    </xdr:from>
    <xdr:to>
      <xdr:col>4</xdr:col>
      <xdr:colOff>742950</xdr:colOff>
      <xdr:row>11</xdr:row>
      <xdr:rowOff>104775</xdr:rowOff>
    </xdr:to>
    <xdr:sp>
      <xdr:nvSpPr>
        <xdr:cNvPr id="1" name="TextBox 18"/>
        <xdr:cNvSpPr txBox="1">
          <a:spLocks noChangeArrowheads="1"/>
        </xdr:cNvSpPr>
      </xdr:nvSpPr>
      <xdr:spPr>
        <a:xfrm>
          <a:off x="19050" y="1162050"/>
          <a:ext cx="6553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104775</xdr:colOff>
      <xdr:row>0</xdr:row>
      <xdr:rowOff>0</xdr:rowOff>
    </xdr:to>
    <xdr:sp>
      <xdr:nvSpPr>
        <xdr:cNvPr id="2" name="TextBox 34"/>
        <xdr:cNvSpPr txBox="1">
          <a:spLocks noChangeArrowheads="1"/>
        </xdr:cNvSpPr>
      </xdr:nvSpPr>
      <xdr:spPr>
        <a:xfrm>
          <a:off x="28575" y="0"/>
          <a:ext cx="68865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0</xdr:row>
      <xdr:rowOff>0</xdr:rowOff>
    </xdr:from>
    <xdr:to>
      <xdr:col>5</xdr:col>
      <xdr:colOff>104775</xdr:colOff>
      <xdr:row>0</xdr:row>
      <xdr:rowOff>0</xdr:rowOff>
    </xdr:to>
    <xdr:sp>
      <xdr:nvSpPr>
        <xdr:cNvPr id="3" name="TextBox 35"/>
        <xdr:cNvSpPr txBox="1">
          <a:spLocks noChangeArrowheads="1"/>
        </xdr:cNvSpPr>
      </xdr:nvSpPr>
      <xdr:spPr>
        <a:xfrm>
          <a:off x="19050" y="0"/>
          <a:ext cx="68961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twoCellAnchor>
    <xdr:from>
      <xdr:col>0</xdr:col>
      <xdr:colOff>0</xdr:colOff>
      <xdr:row>11</xdr:row>
      <xdr:rowOff>123825</xdr:rowOff>
    </xdr:from>
    <xdr:to>
      <xdr:col>4</xdr:col>
      <xdr:colOff>523875</xdr:colOff>
      <xdr:row>16</xdr:row>
      <xdr:rowOff>28575</xdr:rowOff>
    </xdr:to>
    <xdr:sp>
      <xdr:nvSpPr>
        <xdr:cNvPr id="4" name="TextBox 52"/>
        <xdr:cNvSpPr txBox="1">
          <a:spLocks noChangeArrowheads="1"/>
        </xdr:cNvSpPr>
      </xdr:nvSpPr>
      <xdr:spPr>
        <a:xfrm>
          <a:off x="0" y="1162050"/>
          <a:ext cx="6353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0</xdr:colOff>
      <xdr:row>0</xdr:row>
      <xdr:rowOff>0</xdr:rowOff>
    </xdr:to>
    <xdr:sp>
      <xdr:nvSpPr>
        <xdr:cNvPr id="1" name="TextBox 18"/>
        <xdr:cNvSpPr txBox="1">
          <a:spLocks noChangeArrowheads="1"/>
        </xdr:cNvSpPr>
      </xdr:nvSpPr>
      <xdr:spPr>
        <a:xfrm>
          <a:off x="9525" y="0"/>
          <a:ext cx="656272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twoCellAnchor>
    <xdr:from>
      <xdr:col>0</xdr:col>
      <xdr:colOff>9525</xdr:colOff>
      <xdr:row>0</xdr:row>
      <xdr:rowOff>0</xdr:rowOff>
    </xdr:from>
    <xdr:to>
      <xdr:col>4</xdr:col>
      <xdr:colOff>638175</xdr:colOff>
      <xdr:row>0</xdr:row>
      <xdr:rowOff>0</xdr:rowOff>
    </xdr:to>
    <xdr:sp>
      <xdr:nvSpPr>
        <xdr:cNvPr id="2" name="TextBox 19"/>
        <xdr:cNvSpPr txBox="1">
          <a:spLocks noChangeArrowheads="1"/>
        </xdr:cNvSpPr>
      </xdr:nvSpPr>
      <xdr:spPr>
        <a:xfrm>
          <a:off x="9525" y="0"/>
          <a:ext cx="63246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0</xdr:colOff>
      <xdr:row>3</xdr:row>
      <xdr:rowOff>9525</xdr:rowOff>
    </xdr:from>
    <xdr:to>
      <xdr:col>4</xdr:col>
      <xdr:colOff>542925</xdr:colOff>
      <xdr:row>7</xdr:row>
      <xdr:rowOff>76200</xdr:rowOff>
    </xdr:to>
    <xdr:sp>
      <xdr:nvSpPr>
        <xdr:cNvPr id="3" name="TextBox 38"/>
        <xdr:cNvSpPr txBox="1">
          <a:spLocks noChangeArrowheads="1"/>
        </xdr:cNvSpPr>
      </xdr:nvSpPr>
      <xdr:spPr>
        <a:xfrm>
          <a:off x="0" y="68580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0</xdr:col>
      <xdr:colOff>28575</xdr:colOff>
      <xdr:row>35</xdr:row>
      <xdr:rowOff>0</xdr:rowOff>
    </xdr:from>
    <xdr:to>
      <xdr:col>4</xdr:col>
      <xdr:colOff>581025</xdr:colOff>
      <xdr:row>35</xdr:row>
      <xdr:rowOff>0</xdr:rowOff>
    </xdr:to>
    <xdr:sp>
      <xdr:nvSpPr>
        <xdr:cNvPr id="4" name="TextBox 39"/>
        <xdr:cNvSpPr txBox="1">
          <a:spLocks noChangeArrowheads="1"/>
        </xdr:cNvSpPr>
      </xdr:nvSpPr>
      <xdr:spPr>
        <a:xfrm>
          <a:off x="28575" y="51911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35</xdr:row>
      <xdr:rowOff>0</xdr:rowOff>
    </xdr:from>
    <xdr:to>
      <xdr:col>4</xdr:col>
      <xdr:colOff>561975</xdr:colOff>
      <xdr:row>35</xdr:row>
      <xdr:rowOff>0</xdr:rowOff>
    </xdr:to>
    <xdr:sp>
      <xdr:nvSpPr>
        <xdr:cNvPr id="5" name="TextBox 40"/>
        <xdr:cNvSpPr txBox="1">
          <a:spLocks noChangeArrowheads="1"/>
        </xdr:cNvSpPr>
      </xdr:nvSpPr>
      <xdr:spPr>
        <a:xfrm>
          <a:off x="19050" y="51911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36</xdr:row>
      <xdr:rowOff>0</xdr:rowOff>
    </xdr:from>
    <xdr:ext cx="76200" cy="200025"/>
    <xdr:sp>
      <xdr:nvSpPr>
        <xdr:cNvPr id="6" name="TextBox 41"/>
        <xdr:cNvSpPr txBox="1">
          <a:spLocks noChangeArrowheads="1"/>
        </xdr:cNvSpPr>
      </xdr:nvSpPr>
      <xdr:spPr>
        <a:xfrm>
          <a:off x="31623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36</xdr:row>
      <xdr:rowOff>0</xdr:rowOff>
    </xdr:from>
    <xdr:ext cx="76200" cy="200025"/>
    <xdr:sp>
      <xdr:nvSpPr>
        <xdr:cNvPr id="7" name="TextBox 42"/>
        <xdr:cNvSpPr txBox="1">
          <a:spLocks noChangeArrowheads="1"/>
        </xdr:cNvSpPr>
      </xdr:nvSpPr>
      <xdr:spPr>
        <a:xfrm>
          <a:off x="3171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36</xdr:row>
      <xdr:rowOff>0</xdr:rowOff>
    </xdr:from>
    <xdr:ext cx="76200" cy="200025"/>
    <xdr:sp>
      <xdr:nvSpPr>
        <xdr:cNvPr id="8" name="TextBox 43"/>
        <xdr:cNvSpPr txBox="1">
          <a:spLocks noChangeArrowheads="1"/>
        </xdr:cNvSpPr>
      </xdr:nvSpPr>
      <xdr:spPr>
        <a:xfrm>
          <a:off x="35052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3438525</xdr:colOff>
      <xdr:row>36</xdr:row>
      <xdr:rowOff>0</xdr:rowOff>
    </xdr:from>
    <xdr:ext cx="76200" cy="200025"/>
    <xdr:sp>
      <xdr:nvSpPr>
        <xdr:cNvPr id="9" name="TextBox 44"/>
        <xdr:cNvSpPr txBox="1">
          <a:spLocks noChangeArrowheads="1"/>
        </xdr:cNvSpPr>
      </xdr:nvSpPr>
      <xdr:spPr>
        <a:xfrm>
          <a:off x="34385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0" name="TextBox 45"/>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1" name="TextBox 46"/>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2" name="TextBox 47"/>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13" name="TextBox 48"/>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36</xdr:row>
      <xdr:rowOff>0</xdr:rowOff>
    </xdr:from>
    <xdr:ext cx="76200" cy="200025"/>
    <xdr:sp>
      <xdr:nvSpPr>
        <xdr:cNvPr id="14" name="TextBox 49"/>
        <xdr:cNvSpPr txBox="1">
          <a:spLocks noChangeArrowheads="1"/>
        </xdr:cNvSpPr>
      </xdr:nvSpPr>
      <xdr:spPr>
        <a:xfrm>
          <a:off x="5524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3105150</xdr:colOff>
      <xdr:row>36</xdr:row>
      <xdr:rowOff>0</xdr:rowOff>
    </xdr:from>
    <xdr:ext cx="76200" cy="200025"/>
    <xdr:sp>
      <xdr:nvSpPr>
        <xdr:cNvPr id="15" name="TextBox 50"/>
        <xdr:cNvSpPr txBox="1">
          <a:spLocks noChangeArrowheads="1"/>
        </xdr:cNvSpPr>
      </xdr:nvSpPr>
      <xdr:spPr>
        <a:xfrm>
          <a:off x="31051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36</xdr:row>
      <xdr:rowOff>0</xdr:rowOff>
    </xdr:from>
    <xdr:ext cx="76200" cy="200025"/>
    <xdr:sp>
      <xdr:nvSpPr>
        <xdr:cNvPr id="16" name="TextBox 51"/>
        <xdr:cNvSpPr txBox="1">
          <a:spLocks noChangeArrowheads="1"/>
        </xdr:cNvSpPr>
      </xdr:nvSpPr>
      <xdr:spPr>
        <a:xfrm>
          <a:off x="27146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2771775</xdr:colOff>
      <xdr:row>36</xdr:row>
      <xdr:rowOff>0</xdr:rowOff>
    </xdr:from>
    <xdr:ext cx="76200" cy="200025"/>
    <xdr:sp>
      <xdr:nvSpPr>
        <xdr:cNvPr id="17" name="TextBox 52"/>
        <xdr:cNvSpPr txBox="1">
          <a:spLocks noChangeArrowheads="1"/>
        </xdr:cNvSpPr>
      </xdr:nvSpPr>
      <xdr:spPr>
        <a:xfrm>
          <a:off x="27717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18" name="TextBox 53"/>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19" name="TextBox 54"/>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20" name="TextBox 55"/>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35</xdr:row>
      <xdr:rowOff>0</xdr:rowOff>
    </xdr:from>
    <xdr:to>
      <xdr:col>4</xdr:col>
      <xdr:colOff>581025</xdr:colOff>
      <xdr:row>35</xdr:row>
      <xdr:rowOff>0</xdr:rowOff>
    </xdr:to>
    <xdr:sp>
      <xdr:nvSpPr>
        <xdr:cNvPr id="21" name="TextBox 56"/>
        <xdr:cNvSpPr txBox="1">
          <a:spLocks noChangeArrowheads="1"/>
        </xdr:cNvSpPr>
      </xdr:nvSpPr>
      <xdr:spPr>
        <a:xfrm>
          <a:off x="28575" y="51911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35</xdr:row>
      <xdr:rowOff>0</xdr:rowOff>
    </xdr:from>
    <xdr:to>
      <xdr:col>4</xdr:col>
      <xdr:colOff>561975</xdr:colOff>
      <xdr:row>35</xdr:row>
      <xdr:rowOff>0</xdr:rowOff>
    </xdr:to>
    <xdr:sp>
      <xdr:nvSpPr>
        <xdr:cNvPr id="22" name="TextBox 57"/>
        <xdr:cNvSpPr txBox="1">
          <a:spLocks noChangeArrowheads="1"/>
        </xdr:cNvSpPr>
      </xdr:nvSpPr>
      <xdr:spPr>
        <a:xfrm>
          <a:off x="19050" y="519112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36</xdr:row>
      <xdr:rowOff>0</xdr:rowOff>
    </xdr:from>
    <xdr:ext cx="76200" cy="200025"/>
    <xdr:sp>
      <xdr:nvSpPr>
        <xdr:cNvPr id="23" name="TextBox 58"/>
        <xdr:cNvSpPr txBox="1">
          <a:spLocks noChangeArrowheads="1"/>
        </xdr:cNvSpPr>
      </xdr:nvSpPr>
      <xdr:spPr>
        <a:xfrm>
          <a:off x="31623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36</xdr:row>
      <xdr:rowOff>0</xdr:rowOff>
    </xdr:from>
    <xdr:ext cx="76200" cy="200025"/>
    <xdr:sp>
      <xdr:nvSpPr>
        <xdr:cNvPr id="24" name="TextBox 59"/>
        <xdr:cNvSpPr txBox="1">
          <a:spLocks noChangeArrowheads="1"/>
        </xdr:cNvSpPr>
      </xdr:nvSpPr>
      <xdr:spPr>
        <a:xfrm>
          <a:off x="3171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36</xdr:row>
      <xdr:rowOff>0</xdr:rowOff>
    </xdr:from>
    <xdr:ext cx="76200" cy="200025"/>
    <xdr:sp>
      <xdr:nvSpPr>
        <xdr:cNvPr id="25" name="TextBox 60"/>
        <xdr:cNvSpPr txBox="1">
          <a:spLocks noChangeArrowheads="1"/>
        </xdr:cNvSpPr>
      </xdr:nvSpPr>
      <xdr:spPr>
        <a:xfrm>
          <a:off x="350520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3438525</xdr:colOff>
      <xdr:row>36</xdr:row>
      <xdr:rowOff>0</xdr:rowOff>
    </xdr:from>
    <xdr:ext cx="76200" cy="200025"/>
    <xdr:sp>
      <xdr:nvSpPr>
        <xdr:cNvPr id="26" name="TextBox 61"/>
        <xdr:cNvSpPr txBox="1">
          <a:spLocks noChangeArrowheads="1"/>
        </xdr:cNvSpPr>
      </xdr:nvSpPr>
      <xdr:spPr>
        <a:xfrm>
          <a:off x="34385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7" name="TextBox 62"/>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8" name="TextBox 63"/>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29" name="TextBox 64"/>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76200" cy="200025"/>
    <xdr:sp>
      <xdr:nvSpPr>
        <xdr:cNvPr id="30" name="TextBox 65"/>
        <xdr:cNvSpPr txBox="1">
          <a:spLocks noChangeArrowheads="1"/>
        </xdr:cNvSpPr>
      </xdr:nvSpPr>
      <xdr:spPr>
        <a:xfrm>
          <a:off x="46958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36</xdr:row>
      <xdr:rowOff>0</xdr:rowOff>
    </xdr:from>
    <xdr:ext cx="76200" cy="200025"/>
    <xdr:sp>
      <xdr:nvSpPr>
        <xdr:cNvPr id="31" name="TextBox 66"/>
        <xdr:cNvSpPr txBox="1">
          <a:spLocks noChangeArrowheads="1"/>
        </xdr:cNvSpPr>
      </xdr:nvSpPr>
      <xdr:spPr>
        <a:xfrm>
          <a:off x="5524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3105150</xdr:colOff>
      <xdr:row>36</xdr:row>
      <xdr:rowOff>0</xdr:rowOff>
    </xdr:from>
    <xdr:ext cx="76200" cy="200025"/>
    <xdr:sp>
      <xdr:nvSpPr>
        <xdr:cNvPr id="32" name="TextBox 67"/>
        <xdr:cNvSpPr txBox="1">
          <a:spLocks noChangeArrowheads="1"/>
        </xdr:cNvSpPr>
      </xdr:nvSpPr>
      <xdr:spPr>
        <a:xfrm>
          <a:off x="3105150"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36</xdr:row>
      <xdr:rowOff>0</xdr:rowOff>
    </xdr:from>
    <xdr:ext cx="76200" cy="200025"/>
    <xdr:sp>
      <xdr:nvSpPr>
        <xdr:cNvPr id="33" name="TextBox 68"/>
        <xdr:cNvSpPr txBox="1">
          <a:spLocks noChangeArrowheads="1"/>
        </xdr:cNvSpPr>
      </xdr:nvSpPr>
      <xdr:spPr>
        <a:xfrm>
          <a:off x="27146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2771775</xdr:colOff>
      <xdr:row>36</xdr:row>
      <xdr:rowOff>0</xdr:rowOff>
    </xdr:from>
    <xdr:ext cx="76200" cy="200025"/>
    <xdr:sp>
      <xdr:nvSpPr>
        <xdr:cNvPr id="34" name="TextBox 69"/>
        <xdr:cNvSpPr txBox="1">
          <a:spLocks noChangeArrowheads="1"/>
        </xdr:cNvSpPr>
      </xdr:nvSpPr>
      <xdr:spPr>
        <a:xfrm>
          <a:off x="277177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5" name="TextBox 70"/>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6" name="TextBox 71"/>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36</xdr:row>
      <xdr:rowOff>0</xdr:rowOff>
    </xdr:from>
    <xdr:ext cx="76200" cy="200025"/>
    <xdr:sp>
      <xdr:nvSpPr>
        <xdr:cNvPr id="37" name="TextBox 72"/>
        <xdr:cNvSpPr txBox="1">
          <a:spLocks noChangeArrowheads="1"/>
        </xdr:cNvSpPr>
      </xdr:nvSpPr>
      <xdr:spPr>
        <a:xfrm>
          <a:off x="2828925" y="5353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4</xdr:col>
      <xdr:colOff>581025</xdr:colOff>
      <xdr:row>9</xdr:row>
      <xdr:rowOff>0</xdr:rowOff>
    </xdr:to>
    <xdr:sp>
      <xdr:nvSpPr>
        <xdr:cNvPr id="1" name="TextBox 1"/>
        <xdr:cNvSpPr txBox="1">
          <a:spLocks noChangeArrowheads="1"/>
        </xdr:cNvSpPr>
      </xdr:nvSpPr>
      <xdr:spPr>
        <a:xfrm>
          <a:off x="28575" y="1533525"/>
          <a:ext cx="6286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9</xdr:row>
      <xdr:rowOff>0</xdr:rowOff>
    </xdr:from>
    <xdr:to>
      <xdr:col>4</xdr:col>
      <xdr:colOff>561975</xdr:colOff>
      <xdr:row>9</xdr:row>
      <xdr:rowOff>0</xdr:rowOff>
    </xdr:to>
    <xdr:sp>
      <xdr:nvSpPr>
        <xdr:cNvPr id="2" name="TextBox 2"/>
        <xdr:cNvSpPr txBox="1">
          <a:spLocks noChangeArrowheads="1"/>
        </xdr:cNvSpPr>
      </xdr:nvSpPr>
      <xdr:spPr>
        <a:xfrm>
          <a:off x="19050" y="1533525"/>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9</xdr:row>
      <xdr:rowOff>0</xdr:rowOff>
    </xdr:from>
    <xdr:ext cx="76200" cy="200025"/>
    <xdr:sp>
      <xdr:nvSpPr>
        <xdr:cNvPr id="3" name="TextBox 3"/>
        <xdr:cNvSpPr txBox="1">
          <a:spLocks noChangeArrowheads="1"/>
        </xdr:cNvSpPr>
      </xdr:nvSpPr>
      <xdr:spPr>
        <a:xfrm>
          <a:off x="31623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9</xdr:row>
      <xdr:rowOff>0</xdr:rowOff>
    </xdr:from>
    <xdr:ext cx="76200" cy="200025"/>
    <xdr:sp>
      <xdr:nvSpPr>
        <xdr:cNvPr id="4" name="TextBox 4"/>
        <xdr:cNvSpPr txBox="1">
          <a:spLocks noChangeArrowheads="1"/>
        </xdr:cNvSpPr>
      </xdr:nvSpPr>
      <xdr:spPr>
        <a:xfrm>
          <a:off x="3171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9</xdr:row>
      <xdr:rowOff>0</xdr:rowOff>
    </xdr:from>
    <xdr:ext cx="76200" cy="200025"/>
    <xdr:sp>
      <xdr:nvSpPr>
        <xdr:cNvPr id="5" name="TextBox 5"/>
        <xdr:cNvSpPr txBox="1">
          <a:spLocks noChangeArrowheads="1"/>
        </xdr:cNvSpPr>
      </xdr:nvSpPr>
      <xdr:spPr>
        <a:xfrm>
          <a:off x="35052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9</xdr:row>
      <xdr:rowOff>0</xdr:rowOff>
    </xdr:from>
    <xdr:ext cx="76200" cy="200025"/>
    <xdr:sp>
      <xdr:nvSpPr>
        <xdr:cNvPr id="6" name="TextBox 6"/>
        <xdr:cNvSpPr txBox="1">
          <a:spLocks noChangeArrowheads="1"/>
        </xdr:cNvSpPr>
      </xdr:nvSpPr>
      <xdr:spPr>
        <a:xfrm>
          <a:off x="34480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7" name="TextBox 7"/>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8" name="TextBox 8"/>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9" name="TextBox 9"/>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76200" cy="200025"/>
    <xdr:sp>
      <xdr:nvSpPr>
        <xdr:cNvPr id="10" name="TextBox 10"/>
        <xdr:cNvSpPr txBox="1">
          <a:spLocks noChangeArrowheads="1"/>
        </xdr:cNvSpPr>
      </xdr:nvSpPr>
      <xdr:spPr>
        <a:xfrm>
          <a:off x="46958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9</xdr:row>
      <xdr:rowOff>0</xdr:rowOff>
    </xdr:from>
    <xdr:ext cx="76200" cy="200025"/>
    <xdr:sp>
      <xdr:nvSpPr>
        <xdr:cNvPr id="11" name="TextBox 11"/>
        <xdr:cNvSpPr txBox="1">
          <a:spLocks noChangeArrowheads="1"/>
        </xdr:cNvSpPr>
      </xdr:nvSpPr>
      <xdr:spPr>
        <a:xfrm>
          <a:off x="5524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9</xdr:row>
      <xdr:rowOff>0</xdr:rowOff>
    </xdr:from>
    <xdr:ext cx="76200" cy="200025"/>
    <xdr:sp>
      <xdr:nvSpPr>
        <xdr:cNvPr id="12" name="TextBox 12"/>
        <xdr:cNvSpPr txBox="1">
          <a:spLocks noChangeArrowheads="1"/>
        </xdr:cNvSpPr>
      </xdr:nvSpPr>
      <xdr:spPr>
        <a:xfrm>
          <a:off x="311467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9</xdr:row>
      <xdr:rowOff>0</xdr:rowOff>
    </xdr:from>
    <xdr:ext cx="76200" cy="200025"/>
    <xdr:sp>
      <xdr:nvSpPr>
        <xdr:cNvPr id="13" name="TextBox 13"/>
        <xdr:cNvSpPr txBox="1">
          <a:spLocks noChangeArrowheads="1"/>
        </xdr:cNvSpPr>
      </xdr:nvSpPr>
      <xdr:spPr>
        <a:xfrm>
          <a:off x="27146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9</xdr:row>
      <xdr:rowOff>0</xdr:rowOff>
    </xdr:from>
    <xdr:ext cx="76200" cy="200025"/>
    <xdr:sp>
      <xdr:nvSpPr>
        <xdr:cNvPr id="14" name="TextBox 14"/>
        <xdr:cNvSpPr txBox="1">
          <a:spLocks noChangeArrowheads="1"/>
        </xdr:cNvSpPr>
      </xdr:nvSpPr>
      <xdr:spPr>
        <a:xfrm>
          <a:off x="27813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5" name="TextBox 15"/>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6" name="TextBox 16"/>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9</xdr:row>
      <xdr:rowOff>0</xdr:rowOff>
    </xdr:from>
    <xdr:ext cx="76200" cy="200025"/>
    <xdr:sp>
      <xdr:nvSpPr>
        <xdr:cNvPr id="17" name="TextBox 17"/>
        <xdr:cNvSpPr txBox="1">
          <a:spLocks noChangeArrowheads="1"/>
        </xdr:cNvSpPr>
      </xdr:nvSpPr>
      <xdr:spPr>
        <a:xfrm>
          <a:off x="2828925"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5</xdr:col>
      <xdr:colOff>0</xdr:colOff>
      <xdr:row>0</xdr:row>
      <xdr:rowOff>0</xdr:rowOff>
    </xdr:to>
    <xdr:sp>
      <xdr:nvSpPr>
        <xdr:cNvPr id="18" name="TextBox 18"/>
        <xdr:cNvSpPr txBox="1">
          <a:spLocks noChangeArrowheads="1"/>
        </xdr:cNvSpPr>
      </xdr:nvSpPr>
      <xdr:spPr>
        <a:xfrm>
          <a:off x="9525" y="0"/>
          <a:ext cx="656272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twoCellAnchor>
    <xdr:from>
      <xdr:col>0</xdr:col>
      <xdr:colOff>9525</xdr:colOff>
      <xdr:row>0</xdr:row>
      <xdr:rowOff>0</xdr:rowOff>
    </xdr:from>
    <xdr:to>
      <xdr:col>4</xdr:col>
      <xdr:colOff>638175</xdr:colOff>
      <xdr:row>0</xdr:row>
      <xdr:rowOff>0</xdr:rowOff>
    </xdr:to>
    <xdr:sp>
      <xdr:nvSpPr>
        <xdr:cNvPr id="19" name="TextBox 19"/>
        <xdr:cNvSpPr txBox="1">
          <a:spLocks noChangeArrowheads="1"/>
        </xdr:cNvSpPr>
      </xdr:nvSpPr>
      <xdr:spPr>
        <a:xfrm>
          <a:off x="9525" y="0"/>
          <a:ext cx="636270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28575</xdr:colOff>
      <xdr:row>0</xdr:row>
      <xdr:rowOff>0</xdr:rowOff>
    </xdr:from>
    <xdr:to>
      <xdr:col>4</xdr:col>
      <xdr:colOff>581025</xdr:colOff>
      <xdr:row>0</xdr:row>
      <xdr:rowOff>0</xdr:rowOff>
    </xdr:to>
    <xdr:sp>
      <xdr:nvSpPr>
        <xdr:cNvPr id="20" name="TextBox 20"/>
        <xdr:cNvSpPr txBox="1">
          <a:spLocks noChangeArrowheads="1"/>
        </xdr:cNvSpPr>
      </xdr:nvSpPr>
      <xdr:spPr>
        <a:xfrm>
          <a:off x="28575" y="0"/>
          <a:ext cx="6286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0</xdr:row>
      <xdr:rowOff>0</xdr:rowOff>
    </xdr:from>
    <xdr:to>
      <xdr:col>4</xdr:col>
      <xdr:colOff>561975</xdr:colOff>
      <xdr:row>0</xdr:row>
      <xdr:rowOff>0</xdr:rowOff>
    </xdr:to>
    <xdr:sp>
      <xdr:nvSpPr>
        <xdr:cNvPr id="21" name="TextBox 21"/>
        <xdr:cNvSpPr txBox="1">
          <a:spLocks noChangeArrowheads="1"/>
        </xdr:cNvSpPr>
      </xdr:nvSpPr>
      <xdr:spPr>
        <a:xfrm>
          <a:off x="19050" y="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oneCellAnchor>
    <xdr:from>
      <xdr:col>0</xdr:col>
      <xdr:colOff>3162300</xdr:colOff>
      <xdr:row>7</xdr:row>
      <xdr:rowOff>0</xdr:rowOff>
    </xdr:from>
    <xdr:ext cx="76200" cy="200025"/>
    <xdr:sp>
      <xdr:nvSpPr>
        <xdr:cNvPr id="22" name="TextBox 22"/>
        <xdr:cNvSpPr txBox="1">
          <a:spLocks noChangeArrowheads="1"/>
        </xdr:cNvSpPr>
      </xdr:nvSpPr>
      <xdr:spPr>
        <a:xfrm>
          <a:off x="31623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3171825</xdr:colOff>
      <xdr:row>7</xdr:row>
      <xdr:rowOff>0</xdr:rowOff>
    </xdr:from>
    <xdr:ext cx="76200" cy="200025"/>
    <xdr:sp>
      <xdr:nvSpPr>
        <xdr:cNvPr id="23" name="TextBox 23"/>
        <xdr:cNvSpPr txBox="1">
          <a:spLocks noChangeArrowheads="1"/>
        </xdr:cNvSpPr>
      </xdr:nvSpPr>
      <xdr:spPr>
        <a:xfrm>
          <a:off x="3171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3505200</xdr:colOff>
      <xdr:row>7</xdr:row>
      <xdr:rowOff>0</xdr:rowOff>
    </xdr:from>
    <xdr:ext cx="76200" cy="200025"/>
    <xdr:sp>
      <xdr:nvSpPr>
        <xdr:cNvPr id="24" name="TextBox 24"/>
        <xdr:cNvSpPr txBox="1">
          <a:spLocks noChangeArrowheads="1"/>
        </xdr:cNvSpPr>
      </xdr:nvSpPr>
      <xdr:spPr>
        <a:xfrm>
          <a:off x="35052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3448050</xdr:colOff>
      <xdr:row>7</xdr:row>
      <xdr:rowOff>0</xdr:rowOff>
    </xdr:from>
    <xdr:ext cx="76200" cy="200025"/>
    <xdr:sp>
      <xdr:nvSpPr>
        <xdr:cNvPr id="25" name="TextBox 25"/>
        <xdr:cNvSpPr txBox="1">
          <a:spLocks noChangeArrowheads="1"/>
        </xdr:cNvSpPr>
      </xdr:nvSpPr>
      <xdr:spPr>
        <a:xfrm>
          <a:off x="344805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6" name="TextBox 26"/>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7" name="TextBox 27"/>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8" name="TextBox 28"/>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76200" cy="200025"/>
    <xdr:sp>
      <xdr:nvSpPr>
        <xdr:cNvPr id="29" name="TextBox 29"/>
        <xdr:cNvSpPr txBox="1">
          <a:spLocks noChangeArrowheads="1"/>
        </xdr:cNvSpPr>
      </xdr:nvSpPr>
      <xdr:spPr>
        <a:xfrm>
          <a:off x="46958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552450</xdr:colOff>
      <xdr:row>7</xdr:row>
      <xdr:rowOff>0</xdr:rowOff>
    </xdr:from>
    <xdr:ext cx="76200" cy="200025"/>
    <xdr:sp>
      <xdr:nvSpPr>
        <xdr:cNvPr id="30" name="TextBox 30"/>
        <xdr:cNvSpPr txBox="1">
          <a:spLocks noChangeArrowheads="1"/>
        </xdr:cNvSpPr>
      </xdr:nvSpPr>
      <xdr:spPr>
        <a:xfrm>
          <a:off x="55245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3114675</xdr:colOff>
      <xdr:row>7</xdr:row>
      <xdr:rowOff>0</xdr:rowOff>
    </xdr:from>
    <xdr:ext cx="76200" cy="200025"/>
    <xdr:sp>
      <xdr:nvSpPr>
        <xdr:cNvPr id="31" name="TextBox 31"/>
        <xdr:cNvSpPr txBox="1">
          <a:spLocks noChangeArrowheads="1"/>
        </xdr:cNvSpPr>
      </xdr:nvSpPr>
      <xdr:spPr>
        <a:xfrm>
          <a:off x="311467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2714625</xdr:colOff>
      <xdr:row>7</xdr:row>
      <xdr:rowOff>0</xdr:rowOff>
    </xdr:from>
    <xdr:ext cx="76200" cy="200025"/>
    <xdr:sp>
      <xdr:nvSpPr>
        <xdr:cNvPr id="32" name="TextBox 32"/>
        <xdr:cNvSpPr txBox="1">
          <a:spLocks noChangeArrowheads="1"/>
        </xdr:cNvSpPr>
      </xdr:nvSpPr>
      <xdr:spPr>
        <a:xfrm>
          <a:off x="27146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2781300</xdr:colOff>
      <xdr:row>7</xdr:row>
      <xdr:rowOff>0</xdr:rowOff>
    </xdr:from>
    <xdr:ext cx="76200" cy="200025"/>
    <xdr:sp>
      <xdr:nvSpPr>
        <xdr:cNvPr id="33" name="TextBox 33"/>
        <xdr:cNvSpPr txBox="1">
          <a:spLocks noChangeArrowheads="1"/>
        </xdr:cNvSpPr>
      </xdr:nvSpPr>
      <xdr:spPr>
        <a:xfrm>
          <a:off x="2781300"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4" name="TextBox 34"/>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5" name="TextBox 35"/>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2828925</xdr:colOff>
      <xdr:row>7</xdr:row>
      <xdr:rowOff>0</xdr:rowOff>
    </xdr:from>
    <xdr:ext cx="76200" cy="200025"/>
    <xdr:sp>
      <xdr:nvSpPr>
        <xdr:cNvPr id="36" name="TextBox 36"/>
        <xdr:cNvSpPr txBox="1">
          <a:spLocks noChangeArrowheads="1"/>
        </xdr:cNvSpPr>
      </xdr:nvSpPr>
      <xdr:spPr>
        <a:xfrm>
          <a:off x="2828925" y="117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0</xdr:row>
      <xdr:rowOff>0</xdr:rowOff>
    </xdr:from>
    <xdr:to>
      <xdr:col>4</xdr:col>
      <xdr:colOff>542925</xdr:colOff>
      <xdr:row>0</xdr:row>
      <xdr:rowOff>0</xdr:rowOff>
    </xdr:to>
    <xdr:sp>
      <xdr:nvSpPr>
        <xdr:cNvPr id="37" name="TextBox 37"/>
        <xdr:cNvSpPr txBox="1">
          <a:spLocks noChangeArrowheads="1"/>
        </xdr:cNvSpPr>
      </xdr:nvSpPr>
      <xdr:spPr>
        <a:xfrm>
          <a:off x="19050" y="0"/>
          <a:ext cx="625792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FF"/>
              </a:solidFill>
              <a:latin typeface="Times New Roman"/>
              <a:ea typeface="Times New Roman"/>
              <a:cs typeface="Times New Roman"/>
            </a:rPr>
            <a:t>During the year, the Chief Executive of Barnsley College has been a director of Progress Training Limited and was the Chair of Barnsley College Educational Trust.</a:t>
          </a:r>
          <a:r>
            <a:rPr lang="en-US" cap="none" sz="1000" b="0" i="0" u="none" baseline="0">
              <a:latin typeface="Times New Roman"/>
              <a:ea typeface="Times New Roman"/>
              <a:cs typeface="Times New Roman"/>
            </a:rPr>
            <a:t>  Details of these relationships are held on the College's register of interests, which is available for inspection at the Old Mill Lane site.  these relationships do not give rise to any material transactions which need to be disclosed.
The Acting Chief Executive</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has been a director of Barnsley Design 2001 Limited </a:t>
          </a:r>
          <a:r>
            <a:rPr lang="en-US" cap="none" sz="1000" b="0" i="0" u="none" baseline="0">
              <a:solidFill>
                <a:srgbClr val="0000FF"/>
              </a:solidFill>
              <a:latin typeface="Times New Roman"/>
              <a:ea typeface="Times New Roman"/>
              <a:cs typeface="Times New Roman"/>
            </a:rPr>
            <a:t>until xxxxxx.</a:t>
          </a:r>
          <a:r>
            <a:rPr lang="en-US" cap="none" sz="1000" b="0" i="0" u="none" baseline="0">
              <a:latin typeface="Times New Roman"/>
              <a:ea typeface="Times New Roman"/>
              <a:cs typeface="Times New Roman"/>
            </a:rPr>
            <a:t>  Details of  this relationship</a:t>
          </a:r>
          <a:r>
            <a:rPr lang="en-US" cap="none" sz="1000" b="0" i="0" u="none" strike="sngStrike" baseline="0">
              <a:latin typeface="Times New Roman"/>
              <a:ea typeface="Times New Roman"/>
              <a:cs typeface="Times New Roman"/>
            </a:rPr>
            <a:t>s</a:t>
          </a:r>
          <a:r>
            <a:rPr lang="en-US" cap="none" sz="1000" b="0" i="0" u="none" baseline="0">
              <a:latin typeface="Times New Roman"/>
              <a:ea typeface="Times New Roman"/>
              <a:cs typeface="Times New Roman"/>
            </a:rPr>
            <a:t> is </a:t>
          </a:r>
          <a:r>
            <a:rPr lang="en-US" cap="none" sz="1000" b="0" i="0" u="none" baseline="0">
              <a:latin typeface="Times New Roman"/>
              <a:ea typeface="Times New Roman"/>
              <a:cs typeface="Times New Roman"/>
            </a:rPr>
            <a:t>held on the College's register of interests, which is available for inspection at the Old Mill Site.  This relationship does not give rise to any material transactions which need to be disclosed.
College Board of Governors, former members and members of the College Management Team have other relationships through family members who are employees or students of the College.  These do not give rise to material transactions which need to be disclosed.
Details of these relationships are held on the College's register of interests, which is available for inspection at the Old Mill Site by appointment with the Clerk to Governors
Due to the nature of the College's operations and the composition of the Board of Governors (being drawn from local public and private sector organisations) it is inevitable that transactions will take place with organisations in which a Governor may have an interest. All transactions involving organisations in which a Governor may have an interest are conducted at arm's length and in accordance with the College's financial regulations and normal procurement procedures.  No transactions were identified which should be disclosed under FRS 8 (Financial Report Standard 8) Related Party Disclosures.</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4</xdr:col>
      <xdr:colOff>542925</xdr:colOff>
      <xdr:row>0</xdr:row>
      <xdr:rowOff>0</xdr:rowOff>
    </xdr:to>
    <xdr:sp>
      <xdr:nvSpPr>
        <xdr:cNvPr id="38" name="TextBox 38"/>
        <xdr:cNvSpPr txBox="1">
          <a:spLocks noChangeArrowheads="1"/>
        </xdr:cNvSpPr>
      </xdr:nvSpPr>
      <xdr:spPr>
        <a:xfrm>
          <a:off x="0" y="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During the year, the College had a relationship with the Barnsley Educational Trust and its subsidiary companies (Progress Training Limited (in liquidation) and Focus Trading Limited (in liquidation) ) 
Transactions between the College and the related parties during the year were as follows:</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29</xdr:row>
      <xdr:rowOff>0</xdr:rowOff>
    </xdr:from>
    <xdr:to>
      <xdr:col>6</xdr:col>
      <xdr:colOff>161925</xdr:colOff>
      <xdr:row>29</xdr:row>
      <xdr:rowOff>0</xdr:rowOff>
    </xdr:to>
    <xdr:sp>
      <xdr:nvSpPr>
        <xdr:cNvPr id="1" name="TextBox 4"/>
        <xdr:cNvSpPr txBox="1">
          <a:spLocks noChangeArrowheads="1"/>
        </xdr:cNvSpPr>
      </xdr:nvSpPr>
      <xdr:spPr>
        <a:xfrm>
          <a:off x="266700" y="4752975"/>
          <a:ext cx="61150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0</xdr:rowOff>
    </xdr:from>
    <xdr:to>
      <xdr:col>3</xdr:col>
      <xdr:colOff>447675</xdr:colOff>
      <xdr:row>41</xdr:row>
      <xdr:rowOff>152400</xdr:rowOff>
    </xdr:to>
    <xdr:sp>
      <xdr:nvSpPr>
        <xdr:cNvPr id="1" name="TextBox 2"/>
        <xdr:cNvSpPr txBox="1">
          <a:spLocks noChangeArrowheads="1"/>
        </xdr:cNvSpPr>
      </xdr:nvSpPr>
      <xdr:spPr>
        <a:xfrm>
          <a:off x="9525" y="5143500"/>
          <a:ext cx="6096000" cy="962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0" i="1" u="none" baseline="0">
              <a:latin typeface="Arial"/>
              <a:ea typeface="Arial"/>
              <a:cs typeface="Arial"/>
            </a:rPr>
            <a:t>This note should provide sufficient information to allow the reader to understand the major sources of other income upon which the institution is dependent.  It will be up to individual institutions to determine the level of disclosure that is appropriate to their particular circumstances.  Where grants, other than national funding bodies (see note 2) are received other than for research (see note 4) they should be disclosed as other grant income in this note</a:t>
          </a:r>
        </a:p>
      </xdr:txBody>
    </xdr:sp>
    <xdr:clientData/>
  </xdr:twoCellAnchor>
  <xdr:twoCellAnchor>
    <xdr:from>
      <xdr:col>0</xdr:col>
      <xdr:colOff>19050</xdr:colOff>
      <xdr:row>16</xdr:row>
      <xdr:rowOff>9525</xdr:rowOff>
    </xdr:from>
    <xdr:to>
      <xdr:col>3</xdr:col>
      <xdr:colOff>476250</xdr:colOff>
      <xdr:row>20</xdr:row>
      <xdr:rowOff>66675</xdr:rowOff>
    </xdr:to>
    <xdr:sp>
      <xdr:nvSpPr>
        <xdr:cNvPr id="2" name="TextBox 3"/>
        <xdr:cNvSpPr txBox="1">
          <a:spLocks noChangeArrowheads="1"/>
        </xdr:cNvSpPr>
      </xdr:nvSpPr>
      <xdr:spPr>
        <a:xfrm>
          <a:off x="19050" y="2657475"/>
          <a:ext cx="61150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600075</xdr:colOff>
      <xdr:row>4</xdr:row>
      <xdr:rowOff>0</xdr:rowOff>
    </xdr:to>
    <xdr:sp>
      <xdr:nvSpPr>
        <xdr:cNvPr id="1" name="TextBox 1"/>
        <xdr:cNvSpPr txBox="1">
          <a:spLocks noChangeArrowheads="1"/>
        </xdr:cNvSpPr>
      </xdr:nvSpPr>
      <xdr:spPr>
        <a:xfrm>
          <a:off x="0" y="800100"/>
          <a:ext cx="5934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average monthly number of persons (including senior post-holders) employed by the College during the year, expressed as full-time equivalents, was:</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0</xdr:rowOff>
    </xdr:from>
    <xdr:to>
      <xdr:col>7</xdr:col>
      <xdr:colOff>542925</xdr:colOff>
      <xdr:row>6</xdr:row>
      <xdr:rowOff>0</xdr:rowOff>
    </xdr:to>
    <xdr:sp>
      <xdr:nvSpPr>
        <xdr:cNvPr id="1" name="TextBox 1"/>
        <xdr:cNvSpPr txBox="1">
          <a:spLocks noChangeArrowheads="1"/>
        </xdr:cNvSpPr>
      </xdr:nvSpPr>
      <xdr:spPr>
        <a:xfrm>
          <a:off x="19050" y="1162050"/>
          <a:ext cx="64865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Senior post-holders are defined as the principal (or chief executive) and holders of the other senior posts whom the board have selected for the purposes of the articles of government of the institution relating to the appointment and promotion of staff who are appointed by the board of governors
</a:t>
          </a:r>
          <a:r>
            <a:rPr lang="en-US" cap="none" sz="1000" b="0" i="0" u="none" baseline="0">
              <a:latin typeface="Arial"/>
              <a:ea typeface="Arial"/>
              <a:cs typeface="Arial"/>
            </a:rPr>
            <a:t>
</a:t>
          </a:r>
        </a:p>
      </xdr:txBody>
    </xdr:sp>
    <xdr:clientData/>
  </xdr:twoCellAnchor>
  <xdr:twoCellAnchor>
    <xdr:from>
      <xdr:col>0</xdr:col>
      <xdr:colOff>0</xdr:colOff>
      <xdr:row>19</xdr:row>
      <xdr:rowOff>0</xdr:rowOff>
    </xdr:from>
    <xdr:to>
      <xdr:col>8</xdr:col>
      <xdr:colOff>95250</xdr:colOff>
      <xdr:row>19</xdr:row>
      <xdr:rowOff>0</xdr:rowOff>
    </xdr:to>
    <xdr:sp>
      <xdr:nvSpPr>
        <xdr:cNvPr id="2" name="TextBox 3"/>
        <xdr:cNvSpPr txBox="1">
          <a:spLocks noChangeArrowheads="1"/>
        </xdr:cNvSpPr>
      </xdr:nvSpPr>
      <xdr:spPr>
        <a:xfrm>
          <a:off x="0" y="3286125"/>
          <a:ext cx="7115175" cy="0"/>
        </a:xfrm>
        <a:prstGeom prst="rect">
          <a:avLst/>
        </a:prstGeom>
        <a:solidFill>
          <a:srgbClr val="FFFFFF"/>
        </a:solidFill>
        <a:ln w="9525" cmpd="sng">
          <a:noFill/>
        </a:ln>
      </xdr:spPr>
      <xdr:txBody>
        <a:bodyPr vertOverflow="clip" wrap="square"/>
        <a:p>
          <a:pPr algn="l">
            <a:defRPr/>
          </a:pPr>
          <a:r>
            <a:rPr lang="en-US" cap="none" sz="1000" b="0" i="0" u="none" baseline="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533400</xdr:colOff>
      <xdr:row>0</xdr:row>
      <xdr:rowOff>0</xdr:rowOff>
    </xdr:to>
    <xdr:sp>
      <xdr:nvSpPr>
        <xdr:cNvPr id="1" name="TextBox 1"/>
        <xdr:cNvSpPr txBox="1">
          <a:spLocks noChangeArrowheads="1"/>
        </xdr:cNvSpPr>
      </xdr:nvSpPr>
      <xdr:spPr>
        <a:xfrm>
          <a:off x="0" y="0"/>
          <a:ext cx="6048375"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number of  designated senior post-holders including the Chief Executive, who received emoluments for the related periods of office in the following ranges was:</a:t>
          </a:r>
          <a:r>
            <a:rPr lang="en-US" cap="none" sz="1000" b="0" i="0" u="none" baseline="0">
              <a:latin typeface="Arial"/>
              <a:ea typeface="Arial"/>
              <a:cs typeface="Arial"/>
            </a:rPr>
            <a:t>
</a:t>
          </a:r>
        </a:p>
      </xdr:txBody>
    </xdr:sp>
    <xdr:clientData/>
  </xdr:twoCellAnchor>
  <xdr:twoCellAnchor>
    <xdr:from>
      <xdr:col>0</xdr:col>
      <xdr:colOff>19050</xdr:colOff>
      <xdr:row>0</xdr:row>
      <xdr:rowOff>0</xdr:rowOff>
    </xdr:from>
    <xdr:to>
      <xdr:col>7</xdr:col>
      <xdr:colOff>542925</xdr:colOff>
      <xdr:row>0</xdr:row>
      <xdr:rowOff>0</xdr:rowOff>
    </xdr:to>
    <xdr:sp>
      <xdr:nvSpPr>
        <xdr:cNvPr id="2" name="TextBox 2"/>
        <xdr:cNvSpPr txBox="1">
          <a:spLocks noChangeArrowheads="1"/>
        </xdr:cNvSpPr>
      </xdr:nvSpPr>
      <xdr:spPr>
        <a:xfrm>
          <a:off x="19050" y="0"/>
          <a:ext cx="60388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Senior post-holders are defined as the Chief Executive and other senior posts whom the board have selected for the purposes of the articles of government of the College relating to the appointment and promotion of staff who are appointed by the Board of Governors</a:t>
          </a:r>
          <a:r>
            <a:rPr lang="en-US" cap="none" sz="1000" b="0" i="0" u="none" baseline="0">
              <a:latin typeface="Arial"/>
              <a:ea typeface="Arial"/>
              <a:cs typeface="Arial"/>
            </a:rPr>
            <a:t>
</a:t>
          </a:r>
        </a:p>
      </xdr:txBody>
    </xdr:sp>
    <xdr:clientData/>
  </xdr:twoCellAnchor>
  <xdr:twoCellAnchor>
    <xdr:from>
      <xdr:col>0</xdr:col>
      <xdr:colOff>28575</xdr:colOff>
      <xdr:row>0</xdr:row>
      <xdr:rowOff>0</xdr:rowOff>
    </xdr:from>
    <xdr:to>
      <xdr:col>7</xdr:col>
      <xdr:colOff>581025</xdr:colOff>
      <xdr:row>0</xdr:row>
      <xdr:rowOff>0</xdr:rowOff>
    </xdr:to>
    <xdr:sp>
      <xdr:nvSpPr>
        <xdr:cNvPr id="3" name="TextBox 3"/>
        <xdr:cNvSpPr txBox="1">
          <a:spLocks noChangeArrowheads="1"/>
        </xdr:cNvSpPr>
      </xdr:nvSpPr>
      <xdr:spPr>
        <a:xfrm>
          <a:off x="28575" y="0"/>
          <a:ext cx="6067425" cy="0"/>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Times New Roman"/>
              <a:ea typeface="Times New Roman"/>
              <a:cs typeface="Times New Roman"/>
            </a:rPr>
            <a:t>KPMG wording needed here
</a:t>
          </a:r>
          <a:r>
            <a:rPr lang="en-US" cap="none" sz="1000" b="0" i="0" u="none" baseline="0">
              <a:latin typeface="Times New Roman"/>
              <a:ea typeface="Times New Roman"/>
              <a:cs typeface="Times New Roman"/>
            </a:rPr>
            <a:t>The senior postholder emoluments are apportioned according to the individual periods of office held by the respective individuals.
The pension contributions of the Chief Executive and senior post-holders are in respect of employer's contributions to the Teachers Pension Scheme and the Local Government Superannuation Scheme. These contributions are paid at the same rate as for other employees.
The Board of Governors other than the Chief Executive and the staff member did not receive any payment from the College other than the  reimbursement of travel and subsistence expenses incurred in the course of their duties.
Senior post holders, including the Chief Executive </a:t>
          </a:r>
          <a:r>
            <a:rPr lang="en-US" cap="none" sz="1000" b="0" i="0" u="none" strike="sngStrike" baseline="0">
              <a:latin typeface="Times New Roman"/>
              <a:ea typeface="Times New Roman"/>
              <a:cs typeface="Times New Roman"/>
            </a:rPr>
            <a:t>and other higher paid staff </a:t>
          </a:r>
          <a:r>
            <a:rPr lang="en-US" cap="none" sz="1000" b="0" i="0" u="none" baseline="0">
              <a:latin typeface="Times New Roman"/>
              <a:ea typeface="Times New Roman"/>
              <a:cs typeface="Times New Roman"/>
            </a:rPr>
            <a:t>received a none consolidated pay increase of 3.3% in line with the general pay award.</a:t>
          </a:r>
        </a:p>
      </xdr:txBody>
    </xdr:sp>
    <xdr:clientData/>
  </xdr:twoCellAnchor>
  <xdr:twoCellAnchor>
    <xdr:from>
      <xdr:col>0</xdr:col>
      <xdr:colOff>9525</xdr:colOff>
      <xdr:row>0</xdr:row>
      <xdr:rowOff>0</xdr:rowOff>
    </xdr:from>
    <xdr:to>
      <xdr:col>7</xdr:col>
      <xdr:colOff>619125</xdr:colOff>
      <xdr:row>0</xdr:row>
      <xdr:rowOff>0</xdr:rowOff>
    </xdr:to>
    <xdr:sp>
      <xdr:nvSpPr>
        <xdr:cNvPr id="4" name="TextBox 4"/>
        <xdr:cNvSpPr txBox="1">
          <a:spLocks noChangeArrowheads="1"/>
        </xdr:cNvSpPr>
      </xdr:nvSpPr>
      <xdr:spPr>
        <a:xfrm>
          <a:off x="9525" y="0"/>
          <a:ext cx="6124575" cy="0"/>
        </a:xfrm>
        <a:prstGeom prst="rect">
          <a:avLst/>
        </a:prstGeom>
        <a:noFill/>
        <a:ln w="9525" cmpd="sng">
          <a:noFill/>
        </a:ln>
      </xdr:spPr>
      <xdr:txBody>
        <a:bodyPr vertOverflow="clip" wrap="square"/>
        <a:p>
          <a:pPr algn="l">
            <a:defRPr/>
          </a:pPr>
          <a:r>
            <a:rPr lang="en-US" cap="none" sz="1000" b="0" i="0" u="none" baseline="0"/>
            <a:t>A general none consolidated pay award of 3.3% was made with effect from 1 August 2000, approved by the Board of Governors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104775</xdr:rowOff>
    </xdr:from>
    <xdr:to>
      <xdr:col>10</xdr:col>
      <xdr:colOff>609600</xdr:colOff>
      <xdr:row>61</xdr:row>
      <xdr:rowOff>114300</xdr:rowOff>
    </xdr:to>
    <xdr:sp>
      <xdr:nvSpPr>
        <xdr:cNvPr id="1" name="TextBox 4"/>
        <xdr:cNvSpPr txBox="1">
          <a:spLocks noChangeArrowheads="1"/>
        </xdr:cNvSpPr>
      </xdr:nvSpPr>
      <xdr:spPr>
        <a:xfrm>
          <a:off x="19050" y="6619875"/>
          <a:ext cx="5534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3</xdr:col>
      <xdr:colOff>581025</xdr:colOff>
      <xdr:row>16</xdr:row>
      <xdr:rowOff>0</xdr:rowOff>
    </xdr:to>
    <xdr:sp>
      <xdr:nvSpPr>
        <xdr:cNvPr id="1" name="TextBox 1"/>
        <xdr:cNvSpPr txBox="1">
          <a:spLocks noChangeArrowheads="1"/>
        </xdr:cNvSpPr>
      </xdr:nvSpPr>
      <xdr:spPr>
        <a:xfrm>
          <a:off x="28575" y="2724150"/>
          <a:ext cx="5057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0</xdr:rowOff>
    </xdr:from>
    <xdr:to>
      <xdr:col>6</xdr:col>
      <xdr:colOff>581025</xdr:colOff>
      <xdr:row>19</xdr:row>
      <xdr:rowOff>0</xdr:rowOff>
    </xdr:to>
    <xdr:sp>
      <xdr:nvSpPr>
        <xdr:cNvPr id="1" name="TextBox 1"/>
        <xdr:cNvSpPr txBox="1">
          <a:spLocks noChangeArrowheads="1"/>
        </xdr:cNvSpPr>
      </xdr:nvSpPr>
      <xdr:spPr>
        <a:xfrm>
          <a:off x="28575" y="3209925"/>
          <a:ext cx="62007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0</xdr:col>
      <xdr:colOff>19050</xdr:colOff>
      <xdr:row>19</xdr:row>
      <xdr:rowOff>0</xdr:rowOff>
    </xdr:from>
    <xdr:to>
      <xdr:col>6</xdr:col>
      <xdr:colOff>561975</xdr:colOff>
      <xdr:row>19</xdr:row>
      <xdr:rowOff>0</xdr:rowOff>
    </xdr:to>
    <xdr:sp>
      <xdr:nvSpPr>
        <xdr:cNvPr id="2" name="TextBox 2"/>
        <xdr:cNvSpPr txBox="1">
          <a:spLocks noChangeArrowheads="1"/>
        </xdr:cNvSpPr>
      </xdr:nvSpPr>
      <xdr:spPr>
        <a:xfrm>
          <a:off x="19050" y="3209925"/>
          <a:ext cx="6191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twoCellAnchor>
    <xdr:from>
      <xdr:col>3</xdr:col>
      <xdr:colOff>28575</xdr:colOff>
      <xdr:row>34</xdr:row>
      <xdr:rowOff>0</xdr:rowOff>
    </xdr:from>
    <xdr:to>
      <xdr:col>7</xdr:col>
      <xdr:colOff>0</xdr:colOff>
      <xdr:row>34</xdr:row>
      <xdr:rowOff>0</xdr:rowOff>
    </xdr:to>
    <xdr:sp>
      <xdr:nvSpPr>
        <xdr:cNvPr id="3" name="TextBox 8"/>
        <xdr:cNvSpPr txBox="1">
          <a:spLocks noChangeArrowheads="1"/>
        </xdr:cNvSpPr>
      </xdr:nvSpPr>
      <xdr:spPr>
        <a:xfrm>
          <a:off x="4391025" y="5686425"/>
          <a:ext cx="2286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Members do not believe the College was liable for any corporation tax arising out of the activities during the year
</a:t>
          </a:r>
        </a:p>
      </xdr:txBody>
    </xdr:sp>
    <xdr:clientData/>
  </xdr:twoCellAnchor>
  <xdr:twoCellAnchor>
    <xdr:from>
      <xdr:col>3</xdr:col>
      <xdr:colOff>19050</xdr:colOff>
      <xdr:row>34</xdr:row>
      <xdr:rowOff>0</xdr:rowOff>
    </xdr:from>
    <xdr:to>
      <xdr:col>7</xdr:col>
      <xdr:colOff>0</xdr:colOff>
      <xdr:row>34</xdr:row>
      <xdr:rowOff>0</xdr:rowOff>
    </xdr:to>
    <xdr:sp>
      <xdr:nvSpPr>
        <xdr:cNvPr id="4" name="TextBox 9"/>
        <xdr:cNvSpPr txBox="1">
          <a:spLocks noChangeArrowheads="1"/>
        </xdr:cNvSpPr>
      </xdr:nvSpPr>
      <xdr:spPr>
        <a:xfrm>
          <a:off x="4381500" y="5686425"/>
          <a:ext cx="22955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College has historically allowed selective Voluntary Early Retirement (VER).  This VER scheme incorporated an element of enhanced pension to be funded by the College over the remaining life of the employees.  A provision has been created, which has been offset by enhanced pension payments made to employees throughout the year.  This provision is in accordance with the guideline for indexation issued by the FEFC in Circular 93/22 as a basis for calculation.  The resultant provision is £* ***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workbookViewId="0" topLeftCell="A1">
      <selection activeCell="H39" sqref="H39"/>
    </sheetView>
  </sheetViews>
  <sheetFormatPr defaultColWidth="9.140625" defaultRowHeight="12.75"/>
  <cols>
    <col min="1" max="1" width="59.8515625" style="13" customWidth="1"/>
    <col min="2" max="2" width="6.00390625" style="11" customWidth="1"/>
    <col min="3" max="3" width="2.140625" style="11" customWidth="1"/>
    <col min="4" max="4" width="15.8515625" style="11" bestFit="1" customWidth="1"/>
    <col min="5" max="5" width="1.7109375" style="11" customWidth="1"/>
    <col min="6" max="6" width="15.8515625" style="11" bestFit="1" customWidth="1"/>
    <col min="7" max="7" width="1.7109375" style="12" customWidth="1"/>
    <col min="8" max="8" width="12.57421875" style="12" customWidth="1"/>
    <col min="9" max="9" width="1.7109375" style="12" customWidth="1"/>
    <col min="10" max="10" width="11.8515625" style="12" customWidth="1"/>
    <col min="11" max="16384" width="9.140625" style="3" customWidth="1"/>
  </cols>
  <sheetData>
    <row r="1" ht="15.75">
      <c r="A1" s="6" t="s">
        <v>599</v>
      </c>
    </row>
    <row r="2" spans="1:10" s="2" customFormat="1" ht="15.75">
      <c r="A2" s="6" t="s">
        <v>656</v>
      </c>
      <c r="B2" s="7"/>
      <c r="C2" s="7"/>
      <c r="D2" s="7"/>
      <c r="E2" s="7"/>
      <c r="F2" s="7"/>
      <c r="G2" s="8"/>
      <c r="H2" s="8"/>
      <c r="I2" s="8"/>
      <c r="J2" s="8"/>
    </row>
    <row r="3" spans="1:10" s="2" customFormat="1" ht="15.75">
      <c r="A3" s="6"/>
      <c r="B3" s="7"/>
      <c r="C3" s="7"/>
      <c r="D3" s="7"/>
      <c r="E3" s="7"/>
      <c r="F3" s="7"/>
      <c r="G3" s="8"/>
      <c r="H3" s="8"/>
      <c r="I3" s="8"/>
      <c r="J3" s="8"/>
    </row>
    <row r="4" spans="1:10" s="2" customFormat="1" ht="26.25">
      <c r="A4" s="6"/>
      <c r="B4" s="7"/>
      <c r="C4" s="7"/>
      <c r="D4" s="51" t="s">
        <v>4</v>
      </c>
      <c r="E4" s="51"/>
      <c r="F4" s="51" t="s">
        <v>655</v>
      </c>
      <c r="G4" s="8"/>
      <c r="H4" s="8" t="s">
        <v>253</v>
      </c>
      <c r="I4" s="8"/>
      <c r="J4" s="8" t="s">
        <v>253</v>
      </c>
    </row>
    <row r="5" spans="1:10" s="2" customFormat="1" ht="12.75">
      <c r="A5" s="9"/>
      <c r="B5" s="7"/>
      <c r="C5" s="7"/>
      <c r="D5" s="7"/>
      <c r="E5" s="7"/>
      <c r="F5" s="7"/>
      <c r="G5" s="8"/>
      <c r="H5" s="8"/>
      <c r="I5" s="8"/>
      <c r="J5" s="8"/>
    </row>
    <row r="6" spans="1:10" s="2" customFormat="1" ht="12.75">
      <c r="A6" s="9"/>
      <c r="B6" s="7" t="s">
        <v>197</v>
      </c>
      <c r="C6" s="7"/>
      <c r="D6" s="7" t="s">
        <v>308</v>
      </c>
      <c r="E6" s="7"/>
      <c r="F6" s="7" t="s">
        <v>308</v>
      </c>
      <c r="G6" s="8"/>
      <c r="H6" s="7" t="s">
        <v>308</v>
      </c>
      <c r="I6" s="8"/>
      <c r="J6" s="7" t="s">
        <v>308</v>
      </c>
    </row>
    <row r="7" spans="1:10" s="2" customFormat="1" ht="12.75">
      <c r="A7" s="9"/>
      <c r="B7" s="7"/>
      <c r="C7" s="7"/>
      <c r="D7" s="21">
        <v>38199</v>
      </c>
      <c r="E7" s="7"/>
      <c r="F7" s="21">
        <v>38199</v>
      </c>
      <c r="G7" s="8"/>
      <c r="H7" s="21">
        <v>38199</v>
      </c>
      <c r="I7" s="8"/>
      <c r="J7" s="21">
        <v>37833</v>
      </c>
    </row>
    <row r="8" spans="1:10" s="2" customFormat="1" ht="12.75">
      <c r="A8" s="9"/>
      <c r="B8" s="7"/>
      <c r="C8" s="7"/>
      <c r="D8" s="21"/>
      <c r="E8" s="7"/>
      <c r="F8" s="21"/>
      <c r="G8" s="8"/>
      <c r="H8" s="21"/>
      <c r="I8" s="8"/>
      <c r="J8" s="180" t="s">
        <v>657</v>
      </c>
    </row>
    <row r="9" spans="1:10" s="2" customFormat="1" ht="12.75">
      <c r="A9" s="9"/>
      <c r="B9" s="7"/>
      <c r="C9" s="7"/>
      <c r="D9" s="10" t="s">
        <v>198</v>
      </c>
      <c r="E9" s="7"/>
      <c r="F9" s="10" t="s">
        <v>198</v>
      </c>
      <c r="G9" s="8"/>
      <c r="H9" s="10" t="s">
        <v>198</v>
      </c>
      <c r="I9" s="10"/>
      <c r="J9" s="10" t="s">
        <v>198</v>
      </c>
    </row>
    <row r="10" spans="1:9" s="2" customFormat="1" ht="12.75">
      <c r="A10" s="9"/>
      <c r="B10" s="7"/>
      <c r="C10" s="7"/>
      <c r="D10" s="7"/>
      <c r="E10" s="7"/>
      <c r="F10" s="7"/>
      <c r="G10" s="8"/>
      <c r="H10" s="8"/>
      <c r="I10" s="8"/>
    </row>
    <row r="11" ht="12.75">
      <c r="A11" s="9" t="s">
        <v>196</v>
      </c>
    </row>
    <row r="12" spans="8:10" ht="12.75">
      <c r="H12" s="14"/>
      <c r="I12" s="14"/>
      <c r="J12" s="14"/>
    </row>
    <row r="13" spans="1:10" ht="12.75">
      <c r="A13" s="13" t="s">
        <v>300</v>
      </c>
      <c r="B13" s="11">
        <v>2</v>
      </c>
      <c r="D13" s="11">
        <v>33996</v>
      </c>
      <c r="H13" s="14">
        <f>+'Notes 2 &amp; 3 '!D26</f>
        <v>33996</v>
      </c>
      <c r="I13" s="14"/>
      <c r="J13" s="14">
        <f>+'Notes 2 &amp; 3 '!F26</f>
        <v>36921</v>
      </c>
    </row>
    <row r="14" spans="1:10" ht="12.75">
      <c r="A14" s="13" t="s">
        <v>275</v>
      </c>
      <c r="B14" s="11">
        <v>3</v>
      </c>
      <c r="D14" s="11">
        <v>3609</v>
      </c>
      <c r="H14" s="14">
        <f>+'Notes 2 &amp; 3 '!D43</f>
        <v>3609</v>
      </c>
      <c r="I14" s="14"/>
      <c r="J14" s="14">
        <f>+'Notes 2 &amp; 3 '!F43</f>
        <v>4944</v>
      </c>
    </row>
    <row r="15" spans="1:10" ht="12.75">
      <c r="A15" s="13" t="s">
        <v>301</v>
      </c>
      <c r="B15" s="11">
        <v>4</v>
      </c>
      <c r="D15" s="11">
        <v>228</v>
      </c>
      <c r="H15" s="14">
        <f>+'Notes 4,5 &amp; 6'!B11</f>
        <v>228</v>
      </c>
      <c r="I15" s="14"/>
      <c r="J15" s="14">
        <f>+'Notes 4,5 &amp; 6'!D11</f>
        <v>303</v>
      </c>
    </row>
    <row r="16" spans="1:10" ht="12.75">
      <c r="A16" s="13" t="s">
        <v>226</v>
      </c>
      <c r="B16" s="11">
        <v>5</v>
      </c>
      <c r="D16" s="11">
        <f>2550-83</f>
        <v>2467</v>
      </c>
      <c r="F16" s="11">
        <v>83</v>
      </c>
      <c r="H16" s="14">
        <f>+'Notes 4,5 &amp; 6'!B35</f>
        <v>2550</v>
      </c>
      <c r="I16" s="14"/>
      <c r="J16" s="14">
        <f>+'Notes 4,5 &amp; 6'!D35</f>
        <v>1875</v>
      </c>
    </row>
    <row r="17" spans="1:10" ht="12.75">
      <c r="A17" s="13" t="s">
        <v>302</v>
      </c>
      <c r="B17" s="11">
        <v>6</v>
      </c>
      <c r="D17" s="11">
        <v>2053</v>
      </c>
      <c r="H17" s="14">
        <f>+'Notes 4,5 &amp; 6'!B53</f>
        <v>2053</v>
      </c>
      <c r="I17" s="14"/>
      <c r="J17" s="14">
        <f>+'Notes 4,5 &amp; 6'!D53</f>
        <v>1437</v>
      </c>
    </row>
    <row r="18" spans="8:10" ht="12.75">
      <c r="H18" s="14"/>
      <c r="I18" s="14"/>
      <c r="J18" s="14"/>
    </row>
    <row r="19" spans="1:10" s="2" customFormat="1" ht="12.75">
      <c r="A19" s="9" t="s">
        <v>193</v>
      </c>
      <c r="B19" s="7"/>
      <c r="C19" s="7"/>
      <c r="D19" s="15">
        <f>SUM(D13:D17)</f>
        <v>42353</v>
      </c>
      <c r="E19" s="7"/>
      <c r="F19" s="15">
        <f>SUM(F13:F17)</f>
        <v>83</v>
      </c>
      <c r="G19" s="8"/>
      <c r="H19" s="15">
        <f>SUM(H13:H17)</f>
        <v>42436</v>
      </c>
      <c r="I19" s="16"/>
      <c r="J19" s="15">
        <f>SUM(J13:J18)</f>
        <v>45480</v>
      </c>
    </row>
    <row r="20" spans="8:10" ht="12.75">
      <c r="H20" s="14"/>
      <c r="I20" s="14"/>
      <c r="J20" s="14"/>
    </row>
    <row r="21" spans="1:10" ht="12.75">
      <c r="A21" s="9" t="s">
        <v>199</v>
      </c>
      <c r="H21" s="14"/>
      <c r="I21" s="14"/>
      <c r="J21" s="14"/>
    </row>
    <row r="22" spans="8:10" ht="12.75">
      <c r="H22" s="14"/>
      <c r="I22" s="14"/>
      <c r="J22" s="14"/>
    </row>
    <row r="23" spans="1:10" ht="12.75">
      <c r="A23" s="13" t="s">
        <v>304</v>
      </c>
      <c r="B23" s="11">
        <v>7</v>
      </c>
      <c r="D23" s="11">
        <f>24327-F23</f>
        <v>24200</v>
      </c>
      <c r="F23" s="11">
        <v>127</v>
      </c>
      <c r="H23" s="14">
        <f>+'Note 7'!B41</f>
        <v>24327</v>
      </c>
      <c r="I23" s="14"/>
      <c r="J23" s="14">
        <f>+'Note 7'!D41</f>
        <v>28542</v>
      </c>
    </row>
    <row r="24" spans="1:10" ht="12.75">
      <c r="A24" s="13" t="s">
        <v>276</v>
      </c>
      <c r="B24" s="11">
        <v>7</v>
      </c>
      <c r="D24" s="11">
        <v>1551</v>
      </c>
      <c r="H24" s="14">
        <f>+'Note 7'!B43</f>
        <v>1551</v>
      </c>
      <c r="I24" s="14"/>
      <c r="J24" s="14">
        <f>+'Note 7'!D43</f>
        <v>0</v>
      </c>
    </row>
    <row r="25" spans="1:10" ht="12.75">
      <c r="A25" s="13" t="s">
        <v>200</v>
      </c>
      <c r="B25" s="11">
        <v>9</v>
      </c>
      <c r="D25" s="11">
        <f>12750-F25</f>
        <v>12623</v>
      </c>
      <c r="F25" s="11">
        <v>127</v>
      </c>
      <c r="H25" s="14">
        <f>+'Note  8 &amp; 9'!F39</f>
        <v>12750</v>
      </c>
      <c r="I25" s="14"/>
      <c r="J25" s="14">
        <f>+'Note  8 &amp; 9'!H39</f>
        <v>13557</v>
      </c>
    </row>
    <row r="26" spans="1:10" ht="12.75">
      <c r="A26" s="13" t="s">
        <v>201</v>
      </c>
      <c r="B26" s="11">
        <v>13</v>
      </c>
      <c r="D26" s="11">
        <v>4038</v>
      </c>
      <c r="H26" s="14">
        <f>+'Note 13'!K18</f>
        <v>4038</v>
      </c>
      <c r="I26" s="14"/>
      <c r="J26" s="14">
        <v>2802</v>
      </c>
    </row>
    <row r="27" spans="1:10" ht="12.75">
      <c r="A27" s="13" t="s">
        <v>202</v>
      </c>
      <c r="B27" s="11">
        <v>10</v>
      </c>
      <c r="D27" s="11">
        <v>108</v>
      </c>
      <c r="H27" s="14">
        <f>+'Note 10, 11 &amp; 12'!F14</f>
        <v>108</v>
      </c>
      <c r="I27" s="14"/>
      <c r="J27" s="14">
        <f>+'Note 10, 11 &amp; 12'!H14</f>
        <v>0</v>
      </c>
    </row>
    <row r="28" spans="8:10" ht="12.75">
      <c r="H28" s="14"/>
      <c r="I28" s="14"/>
      <c r="J28" s="14"/>
    </row>
    <row r="29" spans="1:10" s="2" customFormat="1" ht="12.75">
      <c r="A29" s="9" t="s">
        <v>203</v>
      </c>
      <c r="B29" s="7"/>
      <c r="C29" s="7"/>
      <c r="D29" s="15">
        <f>SUM(D23:D27)</f>
        <v>42520</v>
      </c>
      <c r="E29" s="7"/>
      <c r="F29" s="15">
        <f>SUM(F23:F27)</f>
        <v>254</v>
      </c>
      <c r="G29" s="8"/>
      <c r="H29" s="15">
        <f>SUM(H23:H27)</f>
        <v>42774</v>
      </c>
      <c r="I29" s="16"/>
      <c r="J29" s="15">
        <f>SUM(J23:J27)</f>
        <v>44901</v>
      </c>
    </row>
    <row r="30" spans="8:10" ht="12.75">
      <c r="H30" s="14"/>
      <c r="I30" s="14"/>
      <c r="J30" s="14"/>
    </row>
    <row r="31" spans="1:10" ht="25.5">
      <c r="A31" s="17" t="s">
        <v>305</v>
      </c>
      <c r="D31" s="14">
        <f>D19-D29</f>
        <v>-167</v>
      </c>
      <c r="F31" s="14">
        <f>F19-F29</f>
        <v>-171</v>
      </c>
      <c r="H31" s="14">
        <f>H19-H29</f>
        <v>-338</v>
      </c>
      <c r="I31" s="14"/>
      <c r="J31" s="14">
        <f>J19-J29</f>
        <v>579</v>
      </c>
    </row>
    <row r="32" spans="8:10" ht="12.75">
      <c r="H32" s="14"/>
      <c r="I32" s="14"/>
      <c r="J32" s="14"/>
    </row>
    <row r="33" spans="1:10" ht="12.75">
      <c r="A33" s="13" t="s">
        <v>663</v>
      </c>
      <c r="B33" s="11">
        <v>40</v>
      </c>
      <c r="D33" s="11">
        <v>210</v>
      </c>
      <c r="F33" s="11">
        <v>0</v>
      </c>
      <c r="H33" s="14">
        <f>SUM(D33:F33)</f>
        <v>210</v>
      </c>
      <c r="I33" s="14"/>
      <c r="J33" s="14">
        <v>0</v>
      </c>
    </row>
    <row r="34" spans="1:10" ht="12.75">
      <c r="A34" s="13" t="s">
        <v>619</v>
      </c>
      <c r="B34" s="11">
        <v>13</v>
      </c>
      <c r="D34" s="18">
        <v>-9420</v>
      </c>
      <c r="F34" s="18"/>
      <c r="H34" s="18">
        <v>-9420</v>
      </c>
      <c r="I34" s="14"/>
      <c r="J34" s="18">
        <v>0</v>
      </c>
    </row>
    <row r="35" spans="1:10" ht="38.25">
      <c r="A35" s="17" t="s">
        <v>306</v>
      </c>
      <c r="D35" s="14">
        <f>SUM(D31:D34)</f>
        <v>-9377</v>
      </c>
      <c r="F35" s="14">
        <f>SUM(F31:F34)</f>
        <v>-171</v>
      </c>
      <c r="H35" s="14">
        <f>SUM(H31:H34)</f>
        <v>-9548</v>
      </c>
      <c r="I35" s="14"/>
      <c r="J35" s="14">
        <f>SUM(J31:J34)</f>
        <v>579</v>
      </c>
    </row>
    <row r="36" spans="8:10" ht="12.75">
      <c r="H36" s="14"/>
      <c r="I36" s="14"/>
      <c r="J36" s="14"/>
    </row>
    <row r="37" spans="1:10" ht="12.75">
      <c r="A37" s="13" t="s">
        <v>204</v>
      </c>
      <c r="B37" s="11">
        <v>11</v>
      </c>
      <c r="D37" s="11">
        <v>-12</v>
      </c>
      <c r="H37" s="14">
        <f>-'Note 10, 11 &amp; 12'!F25</f>
        <v>-12</v>
      </c>
      <c r="I37" s="14"/>
      <c r="J37" s="14">
        <f>-'Note 10, 11 &amp; 12'!H25</f>
        <v>-12</v>
      </c>
    </row>
    <row r="38" spans="1:10" s="2" customFormat="1" ht="12.75">
      <c r="A38" s="9"/>
      <c r="B38" s="7"/>
      <c r="C38" s="7"/>
      <c r="D38" s="7"/>
      <c r="E38" s="7"/>
      <c r="F38" s="7"/>
      <c r="G38" s="8"/>
      <c r="H38" s="16"/>
      <c r="I38" s="16"/>
      <c r="J38" s="16"/>
    </row>
    <row r="39" spans="1:10" s="2" customFormat="1" ht="26.25" thickBot="1">
      <c r="A39" s="19" t="s">
        <v>307</v>
      </c>
      <c r="B39" s="11">
        <v>12</v>
      </c>
      <c r="C39" s="11"/>
      <c r="D39" s="20">
        <f>SUM(D35:D38)</f>
        <v>-9389</v>
      </c>
      <c r="E39" s="11"/>
      <c r="F39" s="20">
        <f>SUM(F35:F38)</f>
        <v>-171</v>
      </c>
      <c r="G39" s="8"/>
      <c r="H39" s="20">
        <f>SUM(H35:H38)</f>
        <v>-9560</v>
      </c>
      <c r="I39" s="16"/>
      <c r="J39" s="20">
        <f>SUM(J35:J38)</f>
        <v>567</v>
      </c>
    </row>
    <row r="40" spans="8:10" ht="13.5" thickTop="1">
      <c r="H40" s="14"/>
      <c r="I40" s="14"/>
      <c r="J40" s="14"/>
    </row>
    <row r="44" spans="1:10" ht="12.75">
      <c r="A44" s="192"/>
      <c r="B44" s="193"/>
      <c r="C44" s="193"/>
      <c r="D44" s="193"/>
      <c r="E44" s="193"/>
      <c r="F44" s="193"/>
      <c r="G44" s="193"/>
      <c r="H44" s="193"/>
      <c r="I44" s="193"/>
      <c r="J44" s="193"/>
    </row>
  </sheetData>
  <mergeCells count="1">
    <mergeCell ref="A44:J44"/>
  </mergeCells>
  <printOptions/>
  <pageMargins left="0.5" right="0.5" top="1" bottom="0.5" header="0.5" footer="0.25"/>
  <pageSetup horizontalDpi="300" verticalDpi="300" orientation="portrait" paperSize="9" scale="63" r:id="rId1"/>
  <headerFooter alignWithMargins="0">
    <oddFooter>&amp;C&amp;"Times New Roman,Regular" 16</oddFooter>
  </headerFooter>
</worksheet>
</file>

<file path=xl/worksheets/sheet10.xml><?xml version="1.0" encoding="utf-8"?>
<worksheet xmlns="http://schemas.openxmlformats.org/spreadsheetml/2006/main" xmlns:r="http://schemas.openxmlformats.org/officeDocument/2006/relationships">
  <dimension ref="A1:I64"/>
  <sheetViews>
    <sheetView workbookViewId="0" topLeftCell="A37">
      <selection activeCell="A2" sqref="A2"/>
    </sheetView>
  </sheetViews>
  <sheetFormatPr defaultColWidth="9.140625" defaultRowHeight="12.75"/>
  <cols>
    <col min="1" max="1" width="22.421875" style="0" customWidth="1"/>
    <col min="4" max="4" width="21.28125" style="0" customWidth="1"/>
    <col min="6" max="6" width="15.8515625" style="0" bestFit="1" customWidth="1"/>
    <col min="7" max="7" width="2.421875" style="0" customWidth="1"/>
    <col min="8" max="8" width="15.8515625" style="0" bestFit="1" customWidth="1"/>
  </cols>
  <sheetData>
    <row r="1" spans="1:9" ht="15.75">
      <c r="A1" s="6" t="s">
        <v>557</v>
      </c>
      <c r="B1" s="25"/>
      <c r="C1" s="25"/>
      <c r="D1" s="25"/>
      <c r="E1" s="25"/>
      <c r="F1" s="25"/>
      <c r="G1" s="25"/>
      <c r="H1" s="25"/>
      <c r="I1" s="25"/>
    </row>
    <row r="2" spans="1:9" ht="15.75">
      <c r="A2" s="6"/>
      <c r="B2" s="25"/>
      <c r="C2" s="25"/>
      <c r="D2" s="25"/>
      <c r="E2" s="25"/>
      <c r="F2" s="25"/>
      <c r="G2" s="25"/>
      <c r="H2" s="25"/>
      <c r="I2" s="25"/>
    </row>
    <row r="3" spans="1:9" ht="15">
      <c r="A3" s="88" t="s">
        <v>504</v>
      </c>
      <c r="B3" s="25"/>
      <c r="C3" s="25"/>
      <c r="D3" s="25"/>
      <c r="E3" s="25"/>
      <c r="F3" s="25"/>
      <c r="G3" s="25"/>
      <c r="H3" s="25"/>
      <c r="I3" s="25"/>
    </row>
    <row r="4" spans="1:9" ht="15">
      <c r="A4" s="88" t="s">
        <v>505</v>
      </c>
      <c r="B4" s="25"/>
      <c r="C4" s="25"/>
      <c r="D4" s="25"/>
      <c r="E4" s="25"/>
      <c r="F4" s="25"/>
      <c r="G4" s="25"/>
      <c r="H4" s="25"/>
      <c r="I4" s="25"/>
    </row>
    <row r="5" spans="1:9" ht="15">
      <c r="A5" s="88" t="s">
        <v>506</v>
      </c>
      <c r="B5" s="25"/>
      <c r="C5" s="25"/>
      <c r="D5" s="25"/>
      <c r="E5" s="25"/>
      <c r="F5" s="25"/>
      <c r="G5" s="25"/>
      <c r="H5" s="25"/>
      <c r="I5" s="25"/>
    </row>
    <row r="6" spans="1:9" ht="15">
      <c r="A6" s="88"/>
      <c r="B6" s="25"/>
      <c r="C6" s="25"/>
      <c r="D6" s="25"/>
      <c r="E6" s="25"/>
      <c r="F6" s="25"/>
      <c r="G6" s="25"/>
      <c r="H6" s="25"/>
      <c r="I6" s="25"/>
    </row>
    <row r="7" spans="1:9" ht="12.75">
      <c r="A7" s="13"/>
      <c r="B7" s="12"/>
      <c r="C7" s="12"/>
      <c r="D7" s="12"/>
      <c r="E7" s="12"/>
      <c r="F7" s="10" t="s">
        <v>237</v>
      </c>
      <c r="G7" s="10"/>
      <c r="H7" s="10" t="s">
        <v>237</v>
      </c>
      <c r="I7" s="12"/>
    </row>
    <row r="8" spans="1:9" ht="12.75">
      <c r="A8" s="13"/>
      <c r="B8" s="12"/>
      <c r="C8" s="12"/>
      <c r="D8" s="12"/>
      <c r="E8" s="12"/>
      <c r="F8" s="10" t="s">
        <v>547</v>
      </c>
      <c r="G8" s="10"/>
      <c r="H8" s="10" t="s">
        <v>303</v>
      </c>
      <c r="I8" s="12"/>
    </row>
    <row r="9" spans="1:9" ht="12.75">
      <c r="A9" s="13" t="s">
        <v>558</v>
      </c>
      <c r="B9" s="12"/>
      <c r="C9" s="12"/>
      <c r="D9" s="12"/>
      <c r="E9" s="12"/>
      <c r="F9" s="133" t="s">
        <v>527</v>
      </c>
      <c r="G9" s="133"/>
      <c r="H9" s="133" t="s">
        <v>527</v>
      </c>
      <c r="I9" s="12"/>
    </row>
    <row r="10" spans="1:9" ht="12.75">
      <c r="A10" s="13" t="s">
        <v>559</v>
      </c>
      <c r="B10" s="12"/>
      <c r="C10" s="12"/>
      <c r="D10" s="12"/>
      <c r="E10" s="12"/>
      <c r="F10" s="12"/>
      <c r="G10" s="12"/>
      <c r="H10" s="12"/>
      <c r="I10" s="12"/>
    </row>
    <row r="11" spans="1:9" ht="12.75">
      <c r="A11" s="13"/>
      <c r="B11" s="12"/>
      <c r="C11" s="12"/>
      <c r="D11" s="12"/>
      <c r="E11" s="12"/>
      <c r="F11" s="29" t="s">
        <v>242</v>
      </c>
      <c r="G11" s="43"/>
      <c r="H11" s="29" t="s">
        <v>242</v>
      </c>
      <c r="I11" s="12"/>
    </row>
    <row r="12" spans="1:9" ht="12.75">
      <c r="A12" s="13"/>
      <c r="B12" s="12"/>
      <c r="C12" s="12"/>
      <c r="D12" s="12"/>
      <c r="E12" s="12"/>
      <c r="F12" s="12"/>
      <c r="G12" s="12"/>
      <c r="H12" s="12"/>
      <c r="I12" s="12"/>
    </row>
    <row r="13" spans="1:9" ht="12.75">
      <c r="A13" s="13" t="s">
        <v>238</v>
      </c>
      <c r="B13" s="12"/>
      <c r="C13" s="12"/>
      <c r="D13" s="12"/>
      <c r="E13" s="12"/>
      <c r="F13" s="14">
        <v>187269</v>
      </c>
      <c r="G13" s="14"/>
      <c r="H13" s="14">
        <v>178292</v>
      </c>
      <c r="I13" s="12"/>
    </row>
    <row r="14" spans="1:9" ht="12.75">
      <c r="A14" s="13" t="s">
        <v>239</v>
      </c>
      <c r="B14" s="12"/>
      <c r="C14" s="12"/>
      <c r="D14" s="12"/>
      <c r="E14" s="12"/>
      <c r="F14" s="14">
        <v>8527</v>
      </c>
      <c r="G14" s="14"/>
      <c r="H14" s="14">
        <v>8027</v>
      </c>
      <c r="I14" s="12"/>
    </row>
    <row r="15" spans="1:9" ht="12.75">
      <c r="A15" s="13" t="s">
        <v>240</v>
      </c>
      <c r="B15" s="12"/>
      <c r="C15" s="12"/>
      <c r="D15" s="12"/>
      <c r="E15" s="12"/>
      <c r="F15" s="14">
        <v>20718</v>
      </c>
      <c r="G15" s="14"/>
      <c r="H15" s="14">
        <v>18829</v>
      </c>
      <c r="I15" s="12"/>
    </row>
    <row r="16" spans="1:9" ht="12.75">
      <c r="A16" s="13"/>
      <c r="B16" s="12"/>
      <c r="C16" s="12"/>
      <c r="D16" s="12"/>
      <c r="E16" s="12"/>
      <c r="F16" s="14"/>
      <c r="G16" s="14"/>
      <c r="H16" s="14"/>
      <c r="I16" s="12"/>
    </row>
    <row r="17" spans="1:9" ht="13.5" thickBot="1">
      <c r="A17" s="9" t="s">
        <v>241</v>
      </c>
      <c r="B17" s="8"/>
      <c r="C17" s="8"/>
      <c r="D17" s="8"/>
      <c r="E17" s="8"/>
      <c r="F17" s="20">
        <f>SUM(F13:F16)</f>
        <v>216514</v>
      </c>
      <c r="G17" s="16"/>
      <c r="H17" s="20">
        <f>SUM(H13:H16)</f>
        <v>205148</v>
      </c>
      <c r="I17" s="8"/>
    </row>
    <row r="18" spans="1:9" ht="13.5" thickTop="1">
      <c r="A18" s="13"/>
      <c r="B18" s="12"/>
      <c r="C18" s="12"/>
      <c r="D18" s="12"/>
      <c r="E18" s="12"/>
      <c r="F18" s="12"/>
      <c r="G18" s="12"/>
      <c r="H18" s="12"/>
      <c r="I18" s="12"/>
    </row>
    <row r="19" spans="1:9" ht="12.75">
      <c r="A19" s="13" t="s">
        <v>560</v>
      </c>
      <c r="B19" s="12"/>
      <c r="C19" s="12"/>
      <c r="D19" s="12"/>
      <c r="E19" s="12"/>
      <c r="F19" s="12"/>
      <c r="G19" s="12"/>
      <c r="H19" s="12"/>
      <c r="I19" s="12"/>
    </row>
    <row r="21" spans="1:9" ht="12.75">
      <c r="A21" s="9"/>
      <c r="B21" s="29"/>
      <c r="C21" s="8"/>
      <c r="D21" s="29"/>
      <c r="E21" s="8"/>
      <c r="F21" s="7" t="str">
        <f>+'I &amp; E'!$H$6</f>
        <v>Year ended</v>
      </c>
      <c r="G21" s="8"/>
      <c r="H21" s="7" t="str">
        <f>+'I &amp; E'!$J$6</f>
        <v>Year ended</v>
      </c>
      <c r="I21" s="8"/>
    </row>
    <row r="22" spans="1:9" ht="12.75">
      <c r="A22" s="9"/>
      <c r="B22" s="46"/>
      <c r="C22" s="8"/>
      <c r="D22" s="46"/>
      <c r="E22" s="8"/>
      <c r="F22" s="21">
        <f>+'I &amp; E'!$H$7</f>
        <v>38199</v>
      </c>
      <c r="G22" s="8"/>
      <c r="H22" s="21">
        <f>+'I &amp; E'!$J$7</f>
        <v>37833</v>
      </c>
      <c r="I22" s="8"/>
    </row>
    <row r="23" spans="1:9" ht="12.75">
      <c r="A23" s="9"/>
      <c r="B23" s="47"/>
      <c r="C23" s="8"/>
      <c r="D23" s="47"/>
      <c r="E23" s="8"/>
      <c r="F23" s="47"/>
      <c r="G23" s="10"/>
      <c r="H23" s="47"/>
      <c r="I23" s="8"/>
    </row>
    <row r="24" spans="1:9" ht="12.75">
      <c r="A24" s="9"/>
      <c r="B24" s="10"/>
      <c r="C24" s="12"/>
      <c r="D24" s="118"/>
      <c r="E24" s="12"/>
      <c r="F24" s="10" t="s">
        <v>242</v>
      </c>
      <c r="G24" s="10"/>
      <c r="H24" s="10" t="s">
        <v>242</v>
      </c>
      <c r="I24" s="12"/>
    </row>
    <row r="25" spans="1:9" ht="12.75">
      <c r="A25" s="13"/>
      <c r="B25" s="12"/>
      <c r="C25" s="12"/>
      <c r="D25" s="12"/>
      <c r="E25" s="12"/>
      <c r="F25" s="12"/>
      <c r="G25" s="12"/>
      <c r="H25" s="12"/>
      <c r="I25" s="12"/>
    </row>
    <row r="26" spans="1:9" ht="12.75">
      <c r="A26" s="13" t="s">
        <v>243</v>
      </c>
      <c r="B26" s="12"/>
      <c r="C26" s="12"/>
      <c r="D26" s="12"/>
      <c r="E26" s="12"/>
      <c r="F26" s="14">
        <v>74280</v>
      </c>
      <c r="G26" s="14"/>
      <c r="H26" s="14">
        <v>70678</v>
      </c>
      <c r="I26" s="12"/>
    </row>
    <row r="27" spans="1:9" ht="12.75">
      <c r="A27" s="13" t="s">
        <v>239</v>
      </c>
      <c r="B27" s="12"/>
      <c r="C27" s="12"/>
      <c r="D27" s="12"/>
      <c r="E27" s="12"/>
      <c r="F27" s="18">
        <v>4500</v>
      </c>
      <c r="G27" s="14"/>
      <c r="H27" s="18">
        <v>4280</v>
      </c>
      <c r="I27" s="12"/>
    </row>
    <row r="28" spans="1:9" ht="13.5" thickBot="1">
      <c r="A28" s="13"/>
      <c r="B28" s="12"/>
      <c r="C28" s="12"/>
      <c r="D28" s="12"/>
      <c r="E28" s="12"/>
      <c r="F28" s="101">
        <f>SUM(F26:F27)</f>
        <v>78780</v>
      </c>
      <c r="G28" s="14"/>
      <c r="H28" s="101">
        <f>SUM(H26:H27)</f>
        <v>74958</v>
      </c>
      <c r="I28" s="12"/>
    </row>
    <row r="29" spans="1:9" ht="13.5" thickTop="1">
      <c r="A29" s="13"/>
      <c r="B29" s="12"/>
      <c r="C29" s="12"/>
      <c r="D29" s="12"/>
      <c r="E29" s="12"/>
      <c r="F29" s="14"/>
      <c r="G29" s="14"/>
      <c r="H29" s="14"/>
      <c r="I29" s="12"/>
    </row>
    <row r="30" spans="1:9" ht="13.5" thickBot="1">
      <c r="A30" s="13" t="s">
        <v>240</v>
      </c>
      <c r="B30" s="12"/>
      <c r="C30" s="12"/>
      <c r="D30" s="12"/>
      <c r="E30" s="12"/>
      <c r="F30" s="101">
        <v>5349</v>
      </c>
      <c r="G30" s="14"/>
      <c r="H30" s="101">
        <v>5080</v>
      </c>
      <c r="I30" s="12"/>
    </row>
    <row r="31" spans="1:9" ht="13.5" thickTop="1">
      <c r="A31" s="13"/>
      <c r="B31" s="37"/>
      <c r="C31" s="37"/>
      <c r="D31" s="37"/>
      <c r="E31" s="12"/>
      <c r="F31" s="12"/>
      <c r="G31" s="12"/>
      <c r="H31" s="12"/>
      <c r="I31" s="12"/>
    </row>
    <row r="32" spans="1:9" ht="12.75">
      <c r="A32" s="13" t="s">
        <v>361</v>
      </c>
      <c r="B32" s="37"/>
      <c r="C32" s="37"/>
      <c r="D32" s="37"/>
      <c r="E32" s="12"/>
      <c r="F32" s="37"/>
      <c r="G32" s="12"/>
      <c r="H32" s="37"/>
      <c r="I32" s="12"/>
    </row>
    <row r="33" spans="1:9" ht="12.75">
      <c r="A33" s="13" t="s">
        <v>68</v>
      </c>
      <c r="B33" s="12"/>
      <c r="C33" s="12"/>
      <c r="D33" s="12"/>
      <c r="E33" s="12"/>
      <c r="F33" s="12"/>
      <c r="G33" s="12"/>
      <c r="H33" s="12"/>
      <c r="I33" s="12"/>
    </row>
    <row r="34" spans="1:9" ht="12.75">
      <c r="A34" s="13"/>
      <c r="B34" s="12"/>
      <c r="C34" s="12"/>
      <c r="D34" s="12"/>
      <c r="E34" s="12"/>
      <c r="F34" s="12"/>
      <c r="G34" s="12"/>
      <c r="H34" s="12"/>
      <c r="I34" s="12"/>
    </row>
    <row r="35" spans="1:9" ht="12.75">
      <c r="A35" s="9" t="s">
        <v>362</v>
      </c>
      <c r="B35" s="8"/>
      <c r="C35" s="8"/>
      <c r="D35" s="8"/>
      <c r="E35" s="8"/>
      <c r="F35" s="8"/>
      <c r="G35" s="12"/>
      <c r="H35" s="12"/>
      <c r="I35" s="12"/>
    </row>
    <row r="36" spans="1:9" ht="12.75">
      <c r="A36" s="13"/>
      <c r="B36" s="12"/>
      <c r="C36" s="12"/>
      <c r="D36" s="12"/>
      <c r="E36" s="12"/>
      <c r="F36" s="12"/>
      <c r="G36" s="12"/>
      <c r="H36" s="12"/>
      <c r="I36" s="12"/>
    </row>
    <row r="37" spans="1:9" ht="12.75">
      <c r="A37" s="13"/>
      <c r="B37" s="12"/>
      <c r="C37" s="12"/>
      <c r="D37" s="12"/>
      <c r="E37" s="8"/>
      <c r="F37" s="7" t="str">
        <f>+'I &amp; E'!$H$6</f>
        <v>Year ended</v>
      </c>
      <c r="G37" s="8"/>
      <c r="H37" s="7" t="str">
        <f>+'I &amp; E'!$J$6</f>
        <v>Year ended</v>
      </c>
      <c r="I37" s="12"/>
    </row>
    <row r="38" spans="1:9" ht="12.75">
      <c r="A38" s="13"/>
      <c r="B38" s="12"/>
      <c r="C38" s="12"/>
      <c r="D38" s="12"/>
      <c r="E38" s="8"/>
      <c r="F38" s="21">
        <f>+'I &amp; E'!$H$7</f>
        <v>38199</v>
      </c>
      <c r="G38" s="8"/>
      <c r="H38" s="21">
        <f>+'I &amp; E'!$J$7</f>
        <v>37833</v>
      </c>
      <c r="I38" s="12"/>
    </row>
    <row r="39" spans="1:9" ht="12.75">
      <c r="A39" s="13"/>
      <c r="B39" s="12"/>
      <c r="C39" s="12"/>
      <c r="D39" s="12"/>
      <c r="E39" s="12"/>
      <c r="F39" s="12"/>
      <c r="G39" s="12"/>
      <c r="H39" s="12"/>
      <c r="I39" s="12"/>
    </row>
    <row r="40" spans="1:9" ht="12.75">
      <c r="A40" s="13"/>
      <c r="B40" s="12"/>
      <c r="C40" s="12"/>
      <c r="D40" s="12"/>
      <c r="E40" s="12"/>
      <c r="F40" s="10" t="s">
        <v>242</v>
      </c>
      <c r="G40" s="10"/>
      <c r="H40" s="10" t="s">
        <v>242</v>
      </c>
      <c r="I40" s="12"/>
    </row>
    <row r="41" spans="1:9" ht="12.75">
      <c r="A41" s="13" t="s">
        <v>363</v>
      </c>
      <c r="B41" s="12"/>
      <c r="C41" s="12"/>
      <c r="D41" s="12"/>
      <c r="E41" s="12"/>
      <c r="F41" s="14">
        <v>8572</v>
      </c>
      <c r="G41" s="14"/>
      <c r="H41" s="14">
        <v>0</v>
      </c>
      <c r="I41" s="12"/>
    </row>
    <row r="42" spans="1:9" ht="13.5" thickBot="1">
      <c r="A42" s="13" t="s">
        <v>110</v>
      </c>
      <c r="B42" s="12"/>
      <c r="C42" s="12"/>
      <c r="D42" s="12"/>
      <c r="E42" s="12"/>
      <c r="F42" s="101">
        <v>2829</v>
      </c>
      <c r="G42" s="14"/>
      <c r="H42" s="101">
        <v>0</v>
      </c>
      <c r="I42" s="12"/>
    </row>
    <row r="43" spans="1:9" ht="13.5" thickTop="1">
      <c r="A43" s="13"/>
      <c r="B43" s="12"/>
      <c r="C43" s="12"/>
      <c r="D43" s="12"/>
      <c r="E43" s="12"/>
      <c r="F43" s="12"/>
      <c r="G43" s="12"/>
      <c r="H43" s="12"/>
      <c r="I43" s="12"/>
    </row>
    <row r="44" spans="1:9" ht="12.75">
      <c r="A44" s="13" t="s">
        <v>364</v>
      </c>
      <c r="B44" s="12"/>
      <c r="C44" s="12"/>
      <c r="D44" s="12"/>
      <c r="E44" s="12"/>
      <c r="F44" s="12"/>
      <c r="G44" s="12"/>
      <c r="H44" s="12"/>
      <c r="I44" s="12"/>
    </row>
    <row r="45" spans="1:9" ht="12.75">
      <c r="A45" s="13" t="s">
        <v>561</v>
      </c>
      <c r="B45" s="12"/>
      <c r="C45" s="12"/>
      <c r="D45" s="12"/>
      <c r="E45" s="12"/>
      <c r="F45" s="12"/>
      <c r="G45" s="12"/>
      <c r="H45" s="12"/>
      <c r="I45" s="12"/>
    </row>
    <row r="46" spans="1:9" ht="12.75">
      <c r="A46" s="13"/>
      <c r="B46" s="12"/>
      <c r="C46" s="12"/>
      <c r="D46" s="12"/>
      <c r="E46" s="12"/>
      <c r="F46" s="12"/>
      <c r="G46" s="12"/>
      <c r="H46" s="12"/>
      <c r="I46" s="12"/>
    </row>
    <row r="47" spans="1:9" ht="12.75">
      <c r="A47" s="13" t="s">
        <v>365</v>
      </c>
      <c r="B47" s="85"/>
      <c r="C47" s="85"/>
      <c r="D47" s="85"/>
      <c r="E47" s="85"/>
      <c r="F47" s="85"/>
      <c r="G47" s="85"/>
      <c r="H47" s="85"/>
      <c r="I47" s="85"/>
    </row>
    <row r="48" spans="1:9" ht="12.75">
      <c r="A48" s="13" t="s">
        <v>366</v>
      </c>
      <c r="B48" s="85"/>
      <c r="C48" s="85"/>
      <c r="D48" s="85"/>
      <c r="E48" s="85"/>
      <c r="F48" s="85"/>
      <c r="G48" s="85"/>
      <c r="H48" s="85"/>
      <c r="I48" s="85"/>
    </row>
    <row r="49" spans="1:9" ht="12.75">
      <c r="A49" s="13" t="s">
        <v>367</v>
      </c>
      <c r="B49" s="85"/>
      <c r="C49" s="85"/>
      <c r="D49" s="85"/>
      <c r="E49" s="85"/>
      <c r="F49" s="85"/>
      <c r="G49" s="85"/>
      <c r="H49" s="85"/>
      <c r="I49" s="85"/>
    </row>
    <row r="50" spans="1:9" ht="12.75">
      <c r="A50" s="13"/>
      <c r="B50" s="85"/>
      <c r="C50" s="85"/>
      <c r="D50" s="85"/>
      <c r="E50" s="85"/>
      <c r="F50" s="85"/>
      <c r="G50" s="85"/>
      <c r="H50" s="85"/>
      <c r="I50" s="85"/>
    </row>
    <row r="51" spans="1:9" ht="12.75">
      <c r="A51" t="s">
        <v>104</v>
      </c>
      <c r="B51" s="85"/>
      <c r="C51" s="85"/>
      <c r="D51" s="85"/>
      <c r="E51" s="85"/>
      <c r="F51" s="85"/>
      <c r="G51" s="85"/>
      <c r="H51" s="85"/>
      <c r="I51" s="85"/>
    </row>
    <row r="52" spans="1:9" ht="12.75">
      <c r="A52" t="s">
        <v>105</v>
      </c>
      <c r="B52" s="85"/>
      <c r="C52" s="85"/>
      <c r="D52" s="85"/>
      <c r="E52" s="85"/>
      <c r="F52" s="85"/>
      <c r="G52" s="85"/>
      <c r="H52" s="85"/>
      <c r="I52" s="85"/>
    </row>
    <row r="53" spans="1:9" ht="12.75">
      <c r="A53" t="s">
        <v>106</v>
      </c>
      <c r="I53" s="12"/>
    </row>
    <row r="54" ht="12.75">
      <c r="I54" s="12"/>
    </row>
    <row r="55" ht="12.75">
      <c r="I55" s="12"/>
    </row>
    <row r="56" ht="12.75">
      <c r="I56" s="12"/>
    </row>
    <row r="57" ht="12.75">
      <c r="I57" s="49"/>
    </row>
    <row r="58" ht="12.75">
      <c r="I58" s="29"/>
    </row>
    <row r="59" ht="12.75">
      <c r="I59" s="12"/>
    </row>
    <row r="60" ht="12.75">
      <c r="I60" s="12"/>
    </row>
    <row r="61" ht="12.75">
      <c r="I61" s="12"/>
    </row>
    <row r="62" ht="12.75">
      <c r="I62" s="12"/>
    </row>
    <row r="63" ht="12.75">
      <c r="I63" s="8"/>
    </row>
    <row r="64" spans="1:9" ht="12.75">
      <c r="A64" s="13"/>
      <c r="B64" s="12"/>
      <c r="C64" s="12"/>
      <c r="D64" s="12"/>
      <c r="E64" s="12"/>
      <c r="F64" s="12"/>
      <c r="G64" s="12"/>
      <c r="H64" s="12"/>
      <c r="I64" s="12"/>
    </row>
  </sheetData>
  <printOptions/>
  <pageMargins left="0.75" right="0.75" top="1" bottom="1" header="0.5" footer="0.5"/>
  <pageSetup horizontalDpi="600" verticalDpi="600" orientation="portrait" paperSize="9" scale="83" r:id="rId2"/>
  <headerFooter alignWithMargins="0">
    <oddFooter>&amp;C29</oddFooter>
  </headerFooter>
  <colBreaks count="1" manualBreakCount="1">
    <brk id="8" max="65535" man="1"/>
  </colBreaks>
  <drawing r:id="rId1"/>
</worksheet>
</file>

<file path=xl/worksheets/sheet11.xml><?xml version="1.0" encoding="utf-8"?>
<worksheet xmlns="http://schemas.openxmlformats.org/spreadsheetml/2006/main" xmlns:r="http://schemas.openxmlformats.org/officeDocument/2006/relationships">
  <dimension ref="A1:L95"/>
  <sheetViews>
    <sheetView workbookViewId="0" topLeftCell="A33">
      <selection activeCell="A2" sqref="A2"/>
    </sheetView>
  </sheetViews>
  <sheetFormatPr defaultColWidth="9.140625" defaultRowHeight="12.75"/>
  <cols>
    <col min="1" max="1" width="40.7109375" style="13" customWidth="1"/>
    <col min="2" max="2" width="9.421875" style="12" customWidth="1"/>
    <col min="3" max="3" width="3.140625" style="12" customWidth="1"/>
    <col min="4" max="4" width="9.7109375" style="12" customWidth="1"/>
    <col min="5" max="5" width="3.140625" style="12" customWidth="1"/>
    <col min="6" max="6" width="13.421875" style="12" customWidth="1"/>
    <col min="7" max="7" width="3.140625" style="12" customWidth="1"/>
    <col min="8" max="8" width="12.421875" style="12" customWidth="1"/>
    <col min="9" max="9" width="7.00390625" style="12" customWidth="1"/>
    <col min="10" max="16384" width="9.140625" style="12" customWidth="1"/>
  </cols>
  <sheetData>
    <row r="1" ht="15.75">
      <c r="A1" s="6" t="s">
        <v>562</v>
      </c>
    </row>
    <row r="2" ht="15.75">
      <c r="A2" s="6"/>
    </row>
    <row r="3" ht="12.75">
      <c r="A3" s="9" t="s">
        <v>280</v>
      </c>
    </row>
    <row r="4" ht="12.75">
      <c r="A4" s="9"/>
    </row>
    <row r="5" spans="1:8" ht="12.75">
      <c r="A5" s="200" t="s">
        <v>646</v>
      </c>
      <c r="B5" s="200"/>
      <c r="C5" s="200"/>
      <c r="D5" s="200"/>
      <c r="E5" s="200"/>
      <c r="F5" s="200"/>
      <c r="G5" s="200"/>
      <c r="H5" s="200"/>
    </row>
    <row r="6" spans="1:8" ht="12.75">
      <c r="A6" s="200" t="s">
        <v>645</v>
      </c>
      <c r="B6" s="200"/>
      <c r="C6" s="200"/>
      <c r="D6" s="200"/>
      <c r="E6" s="200"/>
      <c r="F6" s="200"/>
      <c r="G6" s="200"/>
      <c r="H6" s="200"/>
    </row>
    <row r="7" spans="1:8" ht="25.5">
      <c r="A7" s="48"/>
      <c r="B7" s="49"/>
      <c r="C7" s="49"/>
      <c r="D7" s="51" t="s">
        <v>281</v>
      </c>
      <c r="E7" s="201" t="s">
        <v>282</v>
      </c>
      <c r="F7" s="201"/>
      <c r="G7" s="51"/>
      <c r="H7" s="51" t="s">
        <v>297</v>
      </c>
    </row>
    <row r="8" spans="1:8" ht="12.75">
      <c r="A8" s="10"/>
      <c r="B8" s="29"/>
      <c r="C8" s="29"/>
      <c r="D8" s="7" t="s">
        <v>242</v>
      </c>
      <c r="E8" s="7"/>
      <c r="F8" s="7" t="s">
        <v>242</v>
      </c>
      <c r="G8" s="7"/>
      <c r="H8" s="7" t="s">
        <v>242</v>
      </c>
    </row>
    <row r="9" spans="1:8" ht="12.75">
      <c r="A9" s="13" t="s">
        <v>272</v>
      </c>
      <c r="D9" s="14">
        <v>0</v>
      </c>
      <c r="E9" s="14"/>
      <c r="F9" s="14">
        <v>0</v>
      </c>
      <c r="G9" s="14"/>
      <c r="H9" s="14">
        <v>0</v>
      </c>
    </row>
    <row r="10" spans="1:8" ht="12.75">
      <c r="A10" s="13" t="s">
        <v>273</v>
      </c>
      <c r="D10" s="14">
        <v>10500</v>
      </c>
      <c r="E10" s="14"/>
      <c r="F10" s="14">
        <v>0</v>
      </c>
      <c r="G10" s="14"/>
      <c r="H10" s="14">
        <v>10500</v>
      </c>
    </row>
    <row r="11" spans="1:8" ht="12.75">
      <c r="A11" s="13" t="s">
        <v>160</v>
      </c>
      <c r="D11" s="14">
        <v>15000</v>
      </c>
      <c r="E11" s="14"/>
      <c r="F11" s="14">
        <v>12000</v>
      </c>
      <c r="G11" s="14"/>
      <c r="H11" s="14">
        <v>3000</v>
      </c>
    </row>
    <row r="12" spans="4:8" ht="12.75">
      <c r="D12" s="14"/>
      <c r="E12" s="14"/>
      <c r="F12" s="14"/>
      <c r="G12" s="14"/>
      <c r="H12" s="14"/>
    </row>
    <row r="13" spans="1:8" ht="13.5" thickBot="1">
      <c r="A13" s="9"/>
      <c r="B13" s="8"/>
      <c r="C13" s="8"/>
      <c r="D13" s="20">
        <f>SUM(D9:D11)</f>
        <v>25500</v>
      </c>
      <c r="E13" s="16"/>
      <c r="F13" s="20">
        <f>SUM(F9:F11)</f>
        <v>12000</v>
      </c>
      <c r="G13" s="16"/>
      <c r="H13" s="20">
        <f>SUM(H9:H11)</f>
        <v>13500</v>
      </c>
    </row>
    <row r="14" spans="4:8" ht="13.5" thickTop="1">
      <c r="D14" s="14"/>
      <c r="E14" s="14"/>
      <c r="F14" s="14"/>
      <c r="G14" s="14"/>
      <c r="H14" s="14"/>
    </row>
    <row r="15" spans="1:9" ht="15.75">
      <c r="A15" s="6" t="s">
        <v>563</v>
      </c>
      <c r="B15" s="23"/>
      <c r="C15" s="23"/>
      <c r="D15" s="23"/>
      <c r="I15" s="29"/>
    </row>
    <row r="16" spans="1:9" ht="12.75">
      <c r="A16" s="9"/>
      <c r="B16" s="8"/>
      <c r="C16" s="8"/>
      <c r="D16" s="8"/>
      <c r="F16" s="7" t="str">
        <f>+'I &amp; E'!$H$6</f>
        <v>Year ended</v>
      </c>
      <c r="G16" s="8"/>
      <c r="H16" s="7" t="str">
        <f>+'I &amp; E'!$J$6</f>
        <v>Year ended</v>
      </c>
      <c r="I16" s="46"/>
    </row>
    <row r="17" spans="1:8" ht="12.75">
      <c r="A17" s="9"/>
      <c r="B17" s="8"/>
      <c r="C17" s="8"/>
      <c r="D17" s="8"/>
      <c r="F17" s="21">
        <f>+'I &amp; E'!$H$7</f>
        <v>38199</v>
      </c>
      <c r="G17" s="8"/>
      <c r="H17" s="21">
        <f>+'I &amp; E'!$J$7</f>
        <v>37833</v>
      </c>
    </row>
    <row r="18" spans="1:8" ht="12.75">
      <c r="A18" s="9"/>
      <c r="B18" s="8"/>
      <c r="C18" s="8"/>
      <c r="D18" s="8"/>
      <c r="F18" s="10" t="s">
        <v>198</v>
      </c>
      <c r="G18" s="10"/>
      <c r="H18" s="10" t="s">
        <v>198</v>
      </c>
    </row>
    <row r="19" spans="1:4" ht="12.75">
      <c r="A19" s="88" t="s">
        <v>368</v>
      </c>
      <c r="B19" s="8"/>
      <c r="C19" s="8"/>
      <c r="D19" s="8"/>
    </row>
    <row r="20" ht="12.75">
      <c r="A20" s="88" t="s">
        <v>536</v>
      </c>
    </row>
    <row r="21" spans="1:4" ht="12" customHeight="1">
      <c r="A21" s="9"/>
      <c r="B21" s="8"/>
      <c r="C21" s="8"/>
      <c r="D21" s="8"/>
    </row>
    <row r="22" spans="1:4" ht="12.75" hidden="1">
      <c r="A22" s="9"/>
      <c r="B22" s="8"/>
      <c r="C22" s="8"/>
      <c r="D22" s="8"/>
    </row>
    <row r="23" spans="1:8" ht="12.75">
      <c r="A23" s="13" t="s">
        <v>229</v>
      </c>
      <c r="F23" s="14">
        <v>2520</v>
      </c>
      <c r="G23" s="16"/>
      <c r="H23" s="14">
        <v>2586</v>
      </c>
    </row>
    <row r="24" spans="1:8" ht="12.75">
      <c r="A24" s="170" t="s">
        <v>69</v>
      </c>
      <c r="F24" s="14">
        <v>1332</v>
      </c>
      <c r="G24" s="14"/>
      <c r="H24" s="14">
        <v>0</v>
      </c>
    </row>
    <row r="25" spans="1:8" ht="12.75">
      <c r="A25" s="13" t="s">
        <v>194</v>
      </c>
      <c r="F25" s="14">
        <v>273</v>
      </c>
      <c r="G25" s="14"/>
      <c r="H25" s="14">
        <v>306</v>
      </c>
    </row>
    <row r="26" spans="1:8" ht="12.75">
      <c r="A26" s="13" t="s">
        <v>195</v>
      </c>
      <c r="F26" s="14">
        <v>576</v>
      </c>
      <c r="G26" s="14"/>
      <c r="H26" s="14">
        <v>612</v>
      </c>
    </row>
    <row r="27" spans="1:8" ht="12.75">
      <c r="A27" s="13" t="s">
        <v>230</v>
      </c>
      <c r="F27" s="14">
        <v>2664</v>
      </c>
      <c r="G27" s="14"/>
      <c r="H27" s="14">
        <v>2373</v>
      </c>
    </row>
    <row r="28" spans="1:8" ht="12.75">
      <c r="A28" s="13" t="s">
        <v>245</v>
      </c>
      <c r="F28" s="14">
        <v>156</v>
      </c>
      <c r="G28" s="16"/>
      <c r="H28" s="14">
        <v>123</v>
      </c>
    </row>
    <row r="29" spans="1:8" ht="12.75">
      <c r="A29" s="167" t="s">
        <v>70</v>
      </c>
      <c r="B29" s="168" t="s">
        <v>71</v>
      </c>
      <c r="F29" s="14">
        <f>687-120-25</f>
        <v>542</v>
      </c>
      <c r="G29" s="14"/>
      <c r="H29" s="14">
        <f>645-115-20</f>
        <v>510</v>
      </c>
    </row>
    <row r="30" spans="1:8" ht="12.75">
      <c r="A30" s="167" t="s">
        <v>70</v>
      </c>
      <c r="B30" s="168" t="s">
        <v>72</v>
      </c>
      <c r="F30" s="14">
        <v>120</v>
      </c>
      <c r="G30" s="14"/>
      <c r="H30" s="14">
        <v>115</v>
      </c>
    </row>
    <row r="31" spans="1:8" ht="12.75">
      <c r="A31" s="167" t="s">
        <v>70</v>
      </c>
      <c r="B31" s="168" t="s">
        <v>73</v>
      </c>
      <c r="F31" s="14">
        <v>25</v>
      </c>
      <c r="G31" s="14"/>
      <c r="H31" s="14">
        <v>20</v>
      </c>
    </row>
    <row r="32" spans="1:8" ht="12.75">
      <c r="A32" s="13" t="s">
        <v>246</v>
      </c>
      <c r="F32" s="14">
        <v>1200</v>
      </c>
      <c r="G32" s="14"/>
      <c r="H32" s="14">
        <v>3327</v>
      </c>
    </row>
    <row r="33" spans="1:8" ht="12.75">
      <c r="A33" s="13" t="s">
        <v>228</v>
      </c>
      <c r="F33" s="14">
        <v>99</v>
      </c>
      <c r="G33" s="14"/>
      <c r="H33" s="14">
        <v>87</v>
      </c>
    </row>
    <row r="34" spans="1:8" ht="12.75">
      <c r="A34" s="13" t="s">
        <v>227</v>
      </c>
      <c r="F34" s="14">
        <v>525</v>
      </c>
      <c r="G34" s="14"/>
      <c r="H34" s="14">
        <v>411</v>
      </c>
    </row>
    <row r="35" spans="1:8" ht="12.75">
      <c r="A35" s="13" t="s">
        <v>134</v>
      </c>
      <c r="F35" s="14">
        <v>1140</v>
      </c>
      <c r="G35" s="16"/>
      <c r="H35" s="14">
        <v>600</v>
      </c>
    </row>
    <row r="36" spans="1:8" ht="12.75">
      <c r="A36" s="167" t="s">
        <v>78</v>
      </c>
      <c r="F36" s="14">
        <v>487</v>
      </c>
      <c r="G36" s="16"/>
      <c r="H36" s="14">
        <v>0</v>
      </c>
    </row>
    <row r="37" spans="1:8" ht="12.75">
      <c r="A37" s="13" t="s">
        <v>369</v>
      </c>
      <c r="F37" s="14">
        <f>1578-487</f>
        <v>1091</v>
      </c>
      <c r="G37" s="16"/>
      <c r="H37" s="14">
        <v>2487</v>
      </c>
    </row>
    <row r="38" spans="1:8" ht="12.75">
      <c r="A38" s="9"/>
      <c r="F38" s="14"/>
      <c r="G38" s="14"/>
      <c r="H38" s="14"/>
    </row>
    <row r="39" spans="1:8" ht="13.5" thickBot="1">
      <c r="A39" s="9" t="s">
        <v>253</v>
      </c>
      <c r="F39" s="20">
        <f>SUM(F23:F37)</f>
        <v>12750</v>
      </c>
      <c r="G39" s="16"/>
      <c r="H39" s="20">
        <f>SUM(H23:H37)</f>
        <v>13557</v>
      </c>
    </row>
    <row r="40" spans="1:4" ht="13.5" thickTop="1">
      <c r="A40" s="9"/>
      <c r="B40" s="39"/>
      <c r="C40" s="8"/>
      <c r="D40" s="39"/>
    </row>
    <row r="41" spans="1:9" ht="12.75">
      <c r="A41" s="9" t="s">
        <v>247</v>
      </c>
      <c r="F41" s="7" t="str">
        <f>+'I &amp; E'!$H$6</f>
        <v>Year ended</v>
      </c>
      <c r="G41" s="8"/>
      <c r="H41" s="7" t="str">
        <f>+'I &amp; E'!$J$6</f>
        <v>Year ended</v>
      </c>
      <c r="I41" s="29"/>
    </row>
    <row r="42" spans="1:9" ht="12.75">
      <c r="A42" s="9"/>
      <c r="F42" s="21">
        <f>+'I &amp; E'!$H$7</f>
        <v>38199</v>
      </c>
      <c r="G42" s="8"/>
      <c r="H42" s="21">
        <f>+'I &amp; E'!$J$7</f>
        <v>37833</v>
      </c>
      <c r="I42" s="46"/>
    </row>
    <row r="43" spans="6:8" ht="12.75">
      <c r="F43" s="10" t="s">
        <v>198</v>
      </c>
      <c r="G43" s="10"/>
      <c r="H43" s="10" t="s">
        <v>198</v>
      </c>
    </row>
    <row r="44" ht="12.75">
      <c r="A44" s="13" t="s">
        <v>283</v>
      </c>
    </row>
    <row r="45" spans="1:8" ht="12.75">
      <c r="A45" s="50" t="s">
        <v>75</v>
      </c>
      <c r="F45" s="12">
        <v>39</v>
      </c>
      <c r="H45" s="12">
        <v>36</v>
      </c>
    </row>
    <row r="46" spans="1:8" ht="12.75">
      <c r="A46" s="50" t="s">
        <v>76</v>
      </c>
      <c r="F46" s="12">
        <v>30</v>
      </c>
      <c r="H46" s="12">
        <v>30</v>
      </c>
    </row>
    <row r="47" spans="1:8" ht="12.75">
      <c r="A47" s="13" t="s">
        <v>370</v>
      </c>
      <c r="F47" s="12">
        <v>12</v>
      </c>
      <c r="H47" s="12">
        <v>12</v>
      </c>
    </row>
    <row r="48" spans="1:8" ht="12.75">
      <c r="A48" s="13" t="s">
        <v>647</v>
      </c>
      <c r="F48" s="12">
        <v>6</v>
      </c>
      <c r="H48" s="12">
        <v>0</v>
      </c>
    </row>
    <row r="49" spans="1:8" ht="12.75">
      <c r="A49" s="13" t="s">
        <v>371</v>
      </c>
      <c r="F49" s="12">
        <v>15</v>
      </c>
      <c r="H49" s="12">
        <v>15</v>
      </c>
    </row>
    <row r="50" spans="1:8" ht="13.5" thickBot="1">
      <c r="A50" s="13" t="s">
        <v>248</v>
      </c>
      <c r="F50" s="177">
        <v>3</v>
      </c>
      <c r="H50" s="177">
        <v>3</v>
      </c>
    </row>
    <row r="51" ht="13.5" thickTop="1">
      <c r="L51" s="163"/>
    </row>
    <row r="52" ht="12.75">
      <c r="A52" s="164" t="s">
        <v>74</v>
      </c>
    </row>
    <row r="53" ht="12.75">
      <c r="A53" s="164" t="s">
        <v>77</v>
      </c>
    </row>
    <row r="54" spans="9:11" ht="15">
      <c r="I54" s="29"/>
      <c r="J54" s="25"/>
      <c r="K54" s="25"/>
    </row>
    <row r="55" spans="1:10" ht="12.75">
      <c r="A55" s="12"/>
      <c r="I55" s="46"/>
      <c r="J55" s="10"/>
    </row>
    <row r="56" spans="1:10" ht="12.75">
      <c r="A56" s="12"/>
      <c r="J56" s="13"/>
    </row>
    <row r="57" ht="12.75">
      <c r="A57" s="12"/>
    </row>
    <row r="58" ht="12.75">
      <c r="A58" s="12"/>
    </row>
    <row r="59" ht="12.75">
      <c r="A59" s="12"/>
    </row>
    <row r="60" ht="12.75">
      <c r="A60" s="12"/>
    </row>
    <row r="61" ht="12.75">
      <c r="A61" s="12"/>
    </row>
    <row r="62" ht="12.75">
      <c r="A62" s="12"/>
    </row>
    <row r="63" ht="12.75">
      <c r="A63" s="12"/>
    </row>
    <row r="64" ht="12.75">
      <c r="A64" s="12"/>
    </row>
    <row r="65" ht="12.75">
      <c r="A65" s="12"/>
    </row>
    <row r="66" ht="12.75">
      <c r="A66" s="12"/>
    </row>
    <row r="67" ht="12.75">
      <c r="A67" s="12"/>
    </row>
    <row r="68" spans="1:11" ht="15">
      <c r="A68" s="12"/>
      <c r="I68" s="25"/>
      <c r="J68" s="25"/>
      <c r="K68" s="25"/>
    </row>
    <row r="69" ht="0.75" customHeight="1">
      <c r="A69" s="12"/>
    </row>
    <row r="70" ht="12.75" hidden="1">
      <c r="A70" s="12"/>
    </row>
    <row r="71" ht="12.75" hidden="1">
      <c r="A71" s="12"/>
    </row>
    <row r="72" spans="1:9" ht="12.75">
      <c r="A72" s="12"/>
      <c r="I72" s="29"/>
    </row>
    <row r="73" spans="1:9" ht="12.75">
      <c r="A73" s="12"/>
      <c r="I73" s="46"/>
    </row>
    <row r="74" ht="12.75">
      <c r="A74" s="12"/>
    </row>
    <row r="75" ht="12.75">
      <c r="A75" s="12"/>
    </row>
    <row r="76" ht="12.75">
      <c r="A76" s="12"/>
    </row>
    <row r="77" ht="12.75">
      <c r="A77" s="12"/>
    </row>
    <row r="78" ht="12.75">
      <c r="A78" s="12"/>
    </row>
    <row r="79" ht="12.75">
      <c r="A79" s="12"/>
    </row>
    <row r="80" ht="12.75">
      <c r="A80" s="12"/>
    </row>
    <row r="83" ht="12.75">
      <c r="A83" s="12"/>
    </row>
    <row r="85" ht="12.75">
      <c r="A85" s="12"/>
    </row>
    <row r="87" spans="1:9" ht="12.75">
      <c r="A87" s="12"/>
      <c r="I87" s="29"/>
    </row>
    <row r="88" spans="1:9" ht="12.75">
      <c r="A88" s="12"/>
      <c r="I88" s="46"/>
    </row>
    <row r="89" ht="12.75">
      <c r="A89" s="12"/>
    </row>
    <row r="90" ht="12.75">
      <c r="A90" s="12"/>
    </row>
    <row r="91" ht="12.75">
      <c r="A91" s="12"/>
    </row>
    <row r="92" ht="12.75">
      <c r="A92" s="12"/>
    </row>
    <row r="93" ht="12.75">
      <c r="A93" s="12"/>
    </row>
    <row r="94" ht="12.75">
      <c r="A94" s="12"/>
    </row>
    <row r="95" ht="12.75">
      <c r="A95" s="12"/>
    </row>
  </sheetData>
  <mergeCells count="3">
    <mergeCell ref="A5:H5"/>
    <mergeCell ref="E7:F7"/>
    <mergeCell ref="A6:H6"/>
  </mergeCells>
  <printOptions/>
  <pageMargins left="0.5" right="0.5" top="1" bottom="0.5" header="0.5" footer="0.25"/>
  <pageSetup horizontalDpi="300" verticalDpi="300" orientation="portrait" paperSize="9" scale="95" r:id="rId2"/>
  <headerFooter alignWithMargins="0">
    <oddFooter>&amp;C&amp;"Times New Roman,Regular"30</oddFooter>
  </headerFooter>
  <drawing r:id="rId1"/>
</worksheet>
</file>

<file path=xl/worksheets/sheet12.xml><?xml version="1.0" encoding="utf-8"?>
<worksheet xmlns="http://schemas.openxmlformats.org/spreadsheetml/2006/main" xmlns:r="http://schemas.openxmlformats.org/officeDocument/2006/relationships">
  <dimension ref="A1:H42"/>
  <sheetViews>
    <sheetView workbookViewId="0" topLeftCell="A21">
      <selection activeCell="A2" sqref="A2"/>
    </sheetView>
  </sheetViews>
  <sheetFormatPr defaultColWidth="9.140625" defaultRowHeight="12.75"/>
  <cols>
    <col min="6" max="6" width="12.57421875" style="0" bestFit="1" customWidth="1"/>
    <col min="7" max="7" width="2.421875" style="0" customWidth="1"/>
    <col min="8" max="8" width="12.57421875" style="0" bestFit="1" customWidth="1"/>
  </cols>
  <sheetData>
    <row r="1" spans="1:8" ht="15.75">
      <c r="A1" s="6" t="s">
        <v>564</v>
      </c>
      <c r="B1" s="12"/>
      <c r="C1" s="12"/>
      <c r="D1" s="12"/>
      <c r="E1" s="12"/>
      <c r="F1" s="12"/>
      <c r="G1" s="12"/>
      <c r="H1" s="12"/>
    </row>
    <row r="2" spans="1:8" ht="12.75">
      <c r="A2" s="13"/>
      <c r="B2" s="12"/>
      <c r="C2" s="12"/>
      <c r="D2" s="12"/>
      <c r="E2" s="12"/>
      <c r="F2" s="12"/>
      <c r="G2" s="12"/>
      <c r="H2" s="12"/>
    </row>
    <row r="3" spans="1:8" ht="15.75">
      <c r="A3" s="13"/>
      <c r="B3" s="6"/>
      <c r="C3" s="25"/>
      <c r="D3" s="25"/>
      <c r="E3" s="25"/>
      <c r="F3" s="7" t="str">
        <f>+'I &amp; E'!$H$6</f>
        <v>Year ended</v>
      </c>
      <c r="G3" s="8"/>
      <c r="H3" s="7" t="str">
        <f>+'I &amp; E'!$J$6</f>
        <v>Year ended</v>
      </c>
    </row>
    <row r="4" spans="1:8" ht="12.75">
      <c r="A4" s="13"/>
      <c r="B4" s="13"/>
      <c r="C4" s="12"/>
      <c r="D4" s="12"/>
      <c r="E4" s="12"/>
      <c r="F4" s="21">
        <f>+'I &amp; E'!$H$7</f>
        <v>38199</v>
      </c>
      <c r="G4" s="8"/>
      <c r="H4" s="21">
        <f>+'I &amp; E'!$J$7</f>
        <v>37833</v>
      </c>
    </row>
    <row r="5" spans="1:8" ht="12.75">
      <c r="A5" s="12"/>
      <c r="B5" s="13"/>
      <c r="C5" s="12"/>
      <c r="D5" s="12"/>
      <c r="E5" s="12"/>
      <c r="F5" s="10" t="s">
        <v>198</v>
      </c>
      <c r="G5" s="12"/>
      <c r="H5" s="10" t="s">
        <v>198</v>
      </c>
    </row>
    <row r="6" spans="1:8" ht="12.75">
      <c r="A6" s="13" t="s">
        <v>249</v>
      </c>
      <c r="B6" s="13"/>
      <c r="C6" s="12"/>
      <c r="D6" s="12"/>
      <c r="E6" s="12"/>
      <c r="F6" s="107"/>
      <c r="G6" s="14"/>
      <c r="H6" s="107"/>
    </row>
    <row r="7" spans="1:8" ht="12.75">
      <c r="A7" s="13" t="s">
        <v>250</v>
      </c>
      <c r="B7" s="13"/>
      <c r="C7" s="12"/>
      <c r="D7" s="12"/>
      <c r="E7" s="12"/>
      <c r="F7" s="14"/>
      <c r="G7" s="14"/>
      <c r="H7" s="14"/>
    </row>
    <row r="8" spans="1:8" ht="12.75">
      <c r="A8" s="13" t="s">
        <v>251</v>
      </c>
      <c r="B8" s="13"/>
      <c r="C8" s="12"/>
      <c r="D8" s="12"/>
      <c r="E8" s="12"/>
      <c r="F8" s="14"/>
      <c r="G8" s="14"/>
      <c r="H8" s="14"/>
    </row>
    <row r="9" spans="1:8" ht="12.75">
      <c r="A9" s="13" t="s">
        <v>372</v>
      </c>
      <c r="B9" s="13"/>
      <c r="C9" s="12"/>
      <c r="D9" s="12"/>
      <c r="E9" s="12"/>
      <c r="F9" s="14">
        <v>78</v>
      </c>
      <c r="G9" s="14"/>
      <c r="H9" s="14"/>
    </row>
    <row r="10" spans="1:8" ht="12.75">
      <c r="A10" s="13"/>
      <c r="B10" s="13"/>
      <c r="C10" s="12"/>
      <c r="D10" s="12"/>
      <c r="E10" s="12"/>
      <c r="F10" s="18"/>
      <c r="G10" s="14"/>
      <c r="H10" s="18"/>
    </row>
    <row r="11" spans="1:8" ht="12.75">
      <c r="A11" s="12"/>
      <c r="B11" s="13"/>
      <c r="C11" s="12"/>
      <c r="D11" s="12"/>
      <c r="E11" s="12"/>
      <c r="F11" s="14">
        <f>SUM(F9:F10)</f>
        <v>78</v>
      </c>
      <c r="G11" s="14"/>
      <c r="H11" s="14">
        <f>SUM(H9:H10)</f>
        <v>0</v>
      </c>
    </row>
    <row r="12" spans="1:8" ht="12.75">
      <c r="A12" s="13" t="s">
        <v>287</v>
      </c>
      <c r="B12" s="13"/>
      <c r="C12" s="12"/>
      <c r="D12" s="12"/>
      <c r="E12" s="12"/>
      <c r="F12" s="14">
        <v>30</v>
      </c>
      <c r="G12" s="14"/>
      <c r="H12" s="14"/>
    </row>
    <row r="13" spans="1:8" ht="12.75">
      <c r="A13" s="13"/>
      <c r="B13" s="13"/>
      <c r="C13" s="12"/>
      <c r="D13" s="12"/>
      <c r="E13" s="12"/>
      <c r="F13" s="14"/>
      <c r="G13" s="14"/>
      <c r="H13" s="14"/>
    </row>
    <row r="14" spans="1:8" ht="13.5" thickBot="1">
      <c r="A14" s="13" t="s">
        <v>253</v>
      </c>
      <c r="B14" s="13"/>
      <c r="C14" s="12"/>
      <c r="D14" s="12"/>
      <c r="E14" s="12"/>
      <c r="F14" s="20">
        <f>SUM(F11:F13)</f>
        <v>108</v>
      </c>
      <c r="G14" s="14"/>
      <c r="H14" s="20">
        <f>SUM(H11:H13)</f>
        <v>0</v>
      </c>
    </row>
    <row r="15" spans="1:8" ht="13.5" thickTop="1">
      <c r="A15" s="12"/>
      <c r="B15" s="13"/>
      <c r="C15" s="12"/>
      <c r="D15" s="12"/>
      <c r="E15" s="12"/>
      <c r="F15" s="14"/>
      <c r="G15" s="14"/>
      <c r="H15" s="14"/>
    </row>
    <row r="16" spans="1:8" ht="15.75">
      <c r="A16" s="6" t="s">
        <v>565</v>
      </c>
      <c r="B16" s="6"/>
      <c r="C16" s="25"/>
      <c r="D16" s="25"/>
      <c r="E16" s="25"/>
      <c r="F16" s="25"/>
      <c r="G16" s="25"/>
      <c r="H16" s="25"/>
    </row>
    <row r="17" spans="1:8" ht="12.75">
      <c r="A17" s="13"/>
      <c r="B17" s="13"/>
      <c r="C17" s="12"/>
      <c r="D17" s="12"/>
      <c r="E17" s="12"/>
      <c r="F17" s="12"/>
      <c r="G17" s="12"/>
      <c r="H17" s="12"/>
    </row>
    <row r="18" spans="1:8" ht="12.75">
      <c r="A18" s="13"/>
      <c r="B18" s="13"/>
      <c r="C18" s="12"/>
      <c r="D18" s="12"/>
      <c r="E18" s="12"/>
      <c r="F18" s="7" t="str">
        <f>+'I &amp; E'!$H$6</f>
        <v>Year ended</v>
      </c>
      <c r="G18" s="8"/>
      <c r="H18" s="7" t="str">
        <f>+'I &amp; E'!$J$6</f>
        <v>Year ended</v>
      </c>
    </row>
    <row r="19" spans="1:8" ht="12.75">
      <c r="A19" s="13"/>
      <c r="B19" s="12"/>
      <c r="C19" s="12"/>
      <c r="D19" s="12"/>
      <c r="E19" s="12"/>
      <c r="F19" s="21">
        <f>+'I &amp; E'!$H$7</f>
        <v>38199</v>
      </c>
      <c r="G19" s="8"/>
      <c r="H19" s="21">
        <f>+'I &amp; E'!$J$7</f>
        <v>37833</v>
      </c>
    </row>
    <row r="20" spans="1:8" ht="12.75">
      <c r="A20" s="13"/>
      <c r="B20" s="12"/>
      <c r="C20" s="12"/>
      <c r="D20" s="12"/>
      <c r="E20" s="12"/>
      <c r="F20" s="10" t="s">
        <v>198</v>
      </c>
      <c r="G20" s="12"/>
      <c r="H20" s="10" t="s">
        <v>198</v>
      </c>
    </row>
    <row r="21" spans="1:8" ht="12.75">
      <c r="A21" s="13" t="s">
        <v>623</v>
      </c>
      <c r="B21" s="12"/>
      <c r="C21" s="12"/>
      <c r="D21" s="12"/>
      <c r="E21" s="12"/>
      <c r="F21" s="14">
        <v>12</v>
      </c>
      <c r="G21" s="14"/>
      <c r="H21" s="14">
        <v>12</v>
      </c>
    </row>
    <row r="22" spans="1:5" ht="12.75">
      <c r="A22" s="13" t="s">
        <v>373</v>
      </c>
      <c r="B22" s="12"/>
      <c r="C22" s="12"/>
      <c r="D22" s="12"/>
      <c r="E22" s="12"/>
    </row>
    <row r="23" spans="1:8" ht="12.75">
      <c r="A23" s="13" t="s">
        <v>111</v>
      </c>
      <c r="B23" s="12"/>
      <c r="C23" s="12"/>
      <c r="D23" s="12"/>
      <c r="E23" s="12"/>
      <c r="F23" s="14">
        <v>0</v>
      </c>
      <c r="G23" s="14"/>
      <c r="H23" s="14">
        <v>0</v>
      </c>
    </row>
    <row r="24" spans="1:8" ht="12.75">
      <c r="A24" s="13"/>
      <c r="B24" s="12"/>
      <c r="C24" s="12"/>
      <c r="D24" s="12"/>
      <c r="E24" s="12"/>
      <c r="F24" s="18"/>
      <c r="G24" s="14"/>
      <c r="H24" s="18"/>
    </row>
    <row r="25" spans="1:8" ht="13.5" thickBot="1">
      <c r="A25" s="13" t="s">
        <v>253</v>
      </c>
      <c r="B25" s="12"/>
      <c r="C25" s="12"/>
      <c r="D25" s="12"/>
      <c r="E25" s="12"/>
      <c r="F25" s="102">
        <f>SUM(F21:F24)</f>
        <v>12</v>
      </c>
      <c r="G25" s="14"/>
      <c r="H25" s="102">
        <f>SUM(H21:H24)</f>
        <v>12</v>
      </c>
    </row>
    <row r="26" spans="1:8" ht="13.5" thickTop="1">
      <c r="A26" s="13"/>
      <c r="B26" s="12"/>
      <c r="C26" s="12"/>
      <c r="D26" s="12"/>
      <c r="E26" s="12"/>
      <c r="F26" s="12"/>
      <c r="G26" s="12"/>
      <c r="H26" s="12"/>
    </row>
    <row r="27" spans="1:8" ht="15.75">
      <c r="A27" s="6" t="s">
        <v>566</v>
      </c>
      <c r="B27" s="23"/>
      <c r="C27" s="12"/>
      <c r="D27" s="12"/>
      <c r="E27" s="12"/>
      <c r="F27" s="12"/>
      <c r="G27" s="12"/>
      <c r="H27" s="12"/>
    </row>
    <row r="28" spans="1:8" ht="12.75">
      <c r="A28" s="13"/>
      <c r="B28" s="12"/>
      <c r="C28" s="12"/>
      <c r="D28" s="12"/>
      <c r="E28" s="12"/>
      <c r="F28" s="12"/>
      <c r="G28" s="12"/>
      <c r="H28" s="12"/>
    </row>
    <row r="29" spans="1:8" ht="12.75">
      <c r="A29" s="13" t="s">
        <v>374</v>
      </c>
      <c r="B29" s="12"/>
      <c r="C29" s="12"/>
      <c r="D29" s="12"/>
      <c r="E29" s="12"/>
      <c r="F29" s="12"/>
      <c r="G29" s="12"/>
      <c r="H29" s="12"/>
    </row>
    <row r="30" spans="1:8" ht="12.75">
      <c r="A30" s="13"/>
      <c r="B30" s="12"/>
      <c r="C30" s="12"/>
      <c r="D30" s="12"/>
      <c r="E30" s="12"/>
      <c r="F30" s="12"/>
      <c r="G30" s="12"/>
      <c r="H30" s="12"/>
    </row>
    <row r="31" spans="1:8" ht="12.75">
      <c r="A31" s="13"/>
      <c r="B31" s="12"/>
      <c r="C31" s="12"/>
      <c r="D31" s="12"/>
      <c r="E31" s="12"/>
      <c r="F31" s="7" t="str">
        <f>+'I &amp; E'!$H$6</f>
        <v>Year ended</v>
      </c>
      <c r="G31" s="8"/>
      <c r="H31" s="7" t="str">
        <f>+'I &amp; E'!$J$6</f>
        <v>Year ended</v>
      </c>
    </row>
    <row r="32" spans="1:8" ht="12.75">
      <c r="A32" s="13"/>
      <c r="B32" s="12"/>
      <c r="C32" s="12"/>
      <c r="D32" s="12"/>
      <c r="E32" s="12"/>
      <c r="F32" s="21">
        <f>+'I &amp; E'!$H$7</f>
        <v>38199</v>
      </c>
      <c r="G32" s="8"/>
      <c r="H32" s="21">
        <f>+'I &amp; E'!$J$7</f>
        <v>37833</v>
      </c>
    </row>
    <row r="33" spans="1:8" ht="12.75">
      <c r="A33" s="13"/>
      <c r="B33" s="12"/>
      <c r="C33" s="12"/>
      <c r="D33" s="12"/>
      <c r="E33" s="12"/>
      <c r="F33" s="10" t="s">
        <v>198</v>
      </c>
      <c r="G33" s="12"/>
      <c r="H33" s="10" t="s">
        <v>198</v>
      </c>
    </row>
    <row r="34" spans="1:8" ht="12.75">
      <c r="A34" s="13"/>
      <c r="B34" s="12"/>
      <c r="C34" s="12"/>
      <c r="D34" s="12"/>
      <c r="E34" s="12"/>
      <c r="F34" s="12"/>
      <c r="G34" s="12"/>
      <c r="H34" s="12"/>
    </row>
    <row r="35" spans="1:8" ht="12.75">
      <c r="A35" s="13" t="s">
        <v>375</v>
      </c>
      <c r="B35" s="12"/>
      <c r="C35" s="12"/>
      <c r="D35" s="12"/>
      <c r="E35" s="12"/>
      <c r="F35" s="14">
        <v>-9800</v>
      </c>
      <c r="G35" s="14"/>
      <c r="H35" s="14">
        <v>537</v>
      </c>
    </row>
    <row r="36" spans="1:8" ht="12.75">
      <c r="A36" s="13" t="s">
        <v>624</v>
      </c>
      <c r="B36" s="12"/>
      <c r="C36" s="12"/>
      <c r="D36" s="12"/>
      <c r="E36" s="12"/>
      <c r="F36" s="14">
        <v>30</v>
      </c>
      <c r="G36" s="14"/>
      <c r="H36" s="14">
        <v>30</v>
      </c>
    </row>
    <row r="37" spans="1:8" ht="12.75">
      <c r="A37" s="13" t="s">
        <v>630</v>
      </c>
      <c r="B37" s="12"/>
      <c r="C37" s="12"/>
      <c r="D37" s="12"/>
      <c r="E37" s="12"/>
      <c r="F37" s="14"/>
      <c r="G37" s="36"/>
      <c r="H37" s="14"/>
    </row>
    <row r="38" spans="1:8" ht="12.75">
      <c r="A38" s="13"/>
      <c r="B38" s="12"/>
      <c r="C38" s="12"/>
      <c r="D38" s="12"/>
      <c r="E38" s="12"/>
      <c r="F38" s="18"/>
      <c r="G38" s="36"/>
      <c r="H38" s="18"/>
    </row>
    <row r="39" spans="1:8" ht="13.5" thickBot="1">
      <c r="A39" s="13" t="s">
        <v>253</v>
      </c>
      <c r="B39" s="12"/>
      <c r="C39" s="12"/>
      <c r="D39" s="12"/>
      <c r="E39" s="12"/>
      <c r="F39" s="101">
        <f>SUM(F35:F36)</f>
        <v>-9770</v>
      </c>
      <c r="G39" s="36"/>
      <c r="H39" s="101">
        <f>SUM(H35:H36)</f>
        <v>567</v>
      </c>
    </row>
    <row r="40" ht="13.5" thickTop="1">
      <c r="G40" s="119"/>
    </row>
    <row r="41" ht="12.75">
      <c r="G41" s="119"/>
    </row>
    <row r="42" ht="12.75">
      <c r="G42" s="119"/>
    </row>
  </sheetData>
  <printOptions/>
  <pageMargins left="0.75" right="0.75" top="1" bottom="1" header="0.5" footer="0.5"/>
  <pageSetup horizontalDpi="600" verticalDpi="600" orientation="portrait" paperSize="9" r:id="rId1"/>
  <headerFooter alignWithMargins="0">
    <oddFooter>&amp;C31</oddFooter>
  </headerFooter>
</worksheet>
</file>

<file path=xl/worksheets/sheet13.xml><?xml version="1.0" encoding="utf-8"?>
<worksheet xmlns="http://schemas.openxmlformats.org/spreadsheetml/2006/main" xmlns:r="http://schemas.openxmlformats.org/officeDocument/2006/relationships">
  <dimension ref="A1:K63"/>
  <sheetViews>
    <sheetView workbookViewId="0" topLeftCell="A1">
      <selection activeCell="A2" sqref="A2"/>
    </sheetView>
  </sheetViews>
  <sheetFormatPr defaultColWidth="9.140625" defaultRowHeight="12.75"/>
  <cols>
    <col min="1" max="1" width="31.7109375" style="62" customWidth="1"/>
    <col min="2" max="2" width="3.00390625" style="62" customWidth="1"/>
    <col min="3" max="3" width="11.00390625" style="58" customWidth="1"/>
    <col min="4" max="4" width="2.140625" style="58" customWidth="1"/>
    <col min="5" max="5" width="11.8515625" style="60" customWidth="1"/>
    <col min="6" max="6" width="1.7109375" style="58" customWidth="1"/>
    <col min="7" max="7" width="10.57421875" style="58" customWidth="1"/>
    <col min="8" max="8" width="0.13671875" style="58" hidden="1" customWidth="1"/>
    <col min="9" max="9" width="1.1484375" style="58" hidden="1" customWidth="1"/>
    <col min="10" max="10" width="2.140625" style="58" customWidth="1"/>
    <col min="11" max="11" width="9.7109375" style="58" customWidth="1"/>
    <col min="12" max="16384" width="9.140625" style="58" customWidth="1"/>
  </cols>
  <sheetData>
    <row r="1" spans="1:11" ht="15.75">
      <c r="A1" s="6" t="s">
        <v>569</v>
      </c>
      <c r="B1" s="6"/>
      <c r="C1" s="25"/>
      <c r="D1" s="25"/>
      <c r="E1" s="121"/>
      <c r="F1" s="25"/>
      <c r="G1" s="25"/>
      <c r="H1" s="25"/>
      <c r="I1" s="25"/>
      <c r="J1" s="25"/>
      <c r="K1" s="25"/>
    </row>
    <row r="3" spans="1:6" ht="16.5" customHeight="1">
      <c r="A3" s="63"/>
      <c r="B3" s="203" t="s">
        <v>475</v>
      </c>
      <c r="C3" s="203"/>
      <c r="D3" s="203"/>
      <c r="E3" s="203"/>
      <c r="F3" s="64"/>
    </row>
    <row r="4" spans="1:11" ht="25.5" customHeight="1">
      <c r="A4" s="63"/>
      <c r="B4" s="64"/>
      <c r="C4" s="120" t="s">
        <v>567</v>
      </c>
      <c r="D4" s="120"/>
      <c r="E4" s="56" t="s">
        <v>568</v>
      </c>
      <c r="F4" s="64"/>
      <c r="G4" s="40" t="s">
        <v>252</v>
      </c>
      <c r="H4" s="202"/>
      <c r="I4" s="202"/>
      <c r="J4" s="64"/>
      <c r="K4" s="51" t="s">
        <v>253</v>
      </c>
    </row>
    <row r="5" spans="3:11" ht="12.75">
      <c r="C5" s="29" t="s">
        <v>198</v>
      </c>
      <c r="D5" s="29"/>
      <c r="E5" s="27" t="s">
        <v>198</v>
      </c>
      <c r="G5" s="29" t="s">
        <v>198</v>
      </c>
      <c r="I5" s="29" t="s">
        <v>198</v>
      </c>
      <c r="K5" s="29" t="s">
        <v>198</v>
      </c>
    </row>
    <row r="6" spans="1:2" ht="12.75">
      <c r="A6" s="9" t="s">
        <v>254</v>
      </c>
      <c r="B6" s="9"/>
    </row>
    <row r="8" spans="1:11" ht="12.75">
      <c r="A8" s="62" t="s">
        <v>550</v>
      </c>
      <c r="C8" s="95">
        <v>75117</v>
      </c>
      <c r="D8" s="95"/>
      <c r="E8" s="96">
        <v>150</v>
      </c>
      <c r="F8" s="95"/>
      <c r="G8" s="95">
        <v>10587</v>
      </c>
      <c r="H8" s="95"/>
      <c r="I8" s="95">
        <v>643</v>
      </c>
      <c r="J8" s="95"/>
      <c r="K8" s="95">
        <f>SUM(C8:G8)</f>
        <v>85854</v>
      </c>
    </row>
    <row r="9" spans="1:11" ht="12.75">
      <c r="A9" s="62" t="s">
        <v>255</v>
      </c>
      <c r="C9" s="95">
        <v>12981</v>
      </c>
      <c r="D9" s="95"/>
      <c r="E9" s="96">
        <v>0</v>
      </c>
      <c r="F9" s="95"/>
      <c r="G9" s="95">
        <v>3672</v>
      </c>
      <c r="H9" s="95"/>
      <c r="I9" s="95">
        <v>2</v>
      </c>
      <c r="J9" s="95"/>
      <c r="K9" s="95">
        <f>SUM(C9:G9)</f>
        <v>16653</v>
      </c>
    </row>
    <row r="10" spans="1:11" ht="12.75">
      <c r="A10" s="13" t="s">
        <v>621</v>
      </c>
      <c r="C10" s="95">
        <v>4500</v>
      </c>
      <c r="D10" s="95"/>
      <c r="E10" s="96">
        <v>0</v>
      </c>
      <c r="F10" s="95"/>
      <c r="G10" s="95">
        <v>0</v>
      </c>
      <c r="H10" s="95"/>
      <c r="I10" s="95"/>
      <c r="J10" s="95"/>
      <c r="K10" s="95">
        <f>SUM(C10:G10)</f>
        <v>4500</v>
      </c>
    </row>
    <row r="11" spans="1:11" ht="12.75">
      <c r="A11" s="62" t="s">
        <v>376</v>
      </c>
      <c r="C11" s="95">
        <v>-18000</v>
      </c>
      <c r="D11" s="95"/>
      <c r="E11" s="96">
        <v>0</v>
      </c>
      <c r="F11" s="95"/>
      <c r="G11" s="95">
        <v>-81</v>
      </c>
      <c r="H11" s="95"/>
      <c r="I11" s="95"/>
      <c r="J11" s="95"/>
      <c r="K11" s="95">
        <f>SUM(C11:G11)</f>
        <v>-18081</v>
      </c>
    </row>
    <row r="12" spans="3:11" ht="12.75">
      <c r="C12" s="95"/>
      <c r="D12" s="95"/>
      <c r="E12" s="96"/>
      <c r="F12" s="95"/>
      <c r="G12" s="95"/>
      <c r="H12" s="95"/>
      <c r="I12" s="95"/>
      <c r="J12" s="95"/>
      <c r="K12" s="95"/>
    </row>
    <row r="13" spans="1:11" s="8" customFormat="1" ht="12.75">
      <c r="A13" s="9" t="s">
        <v>551</v>
      </c>
      <c r="B13" s="9"/>
      <c r="C13" s="15">
        <f>SUM(C8:C12)</f>
        <v>74598</v>
      </c>
      <c r="D13" s="34"/>
      <c r="E13" s="122">
        <f>SUM(E8:E12)</f>
        <v>150</v>
      </c>
      <c r="F13" s="16"/>
      <c r="G13" s="15">
        <f>SUM(G8:G12)</f>
        <v>14178</v>
      </c>
      <c r="H13" s="16"/>
      <c r="I13" s="15">
        <f>SUM(I8:I12)</f>
        <v>645</v>
      </c>
      <c r="J13" s="16"/>
      <c r="K13" s="15">
        <f>SUM(K8:K12)</f>
        <v>88926</v>
      </c>
    </row>
    <row r="14" spans="1:11" ht="12.75">
      <c r="A14" s="9"/>
      <c r="B14" s="9"/>
      <c r="C14" s="95"/>
      <c r="D14" s="95"/>
      <c r="E14" s="96"/>
      <c r="F14" s="95"/>
      <c r="G14" s="95"/>
      <c r="H14" s="95"/>
      <c r="I14" s="95"/>
      <c r="J14" s="95"/>
      <c r="K14" s="95"/>
    </row>
    <row r="15" spans="1:11" ht="12.75">
      <c r="A15" s="9" t="s">
        <v>201</v>
      </c>
      <c r="B15" s="9"/>
      <c r="C15" s="95"/>
      <c r="D15" s="95"/>
      <c r="E15" s="96"/>
      <c r="F15" s="95"/>
      <c r="G15" s="95"/>
      <c r="H15" s="95"/>
      <c r="I15" s="95"/>
      <c r="J15" s="95"/>
      <c r="K15" s="95"/>
    </row>
    <row r="16" spans="3:11" ht="12.75">
      <c r="C16" s="95"/>
      <c r="D16" s="95"/>
      <c r="E16" s="96"/>
      <c r="F16" s="95"/>
      <c r="G16" s="95"/>
      <c r="H16" s="95"/>
      <c r="I16" s="95"/>
      <c r="J16" s="95"/>
      <c r="K16" s="95"/>
    </row>
    <row r="17" spans="1:11" ht="12.75">
      <c r="A17" s="62" t="s">
        <v>550</v>
      </c>
      <c r="C17" s="95">
        <v>4311</v>
      </c>
      <c r="D17" s="95"/>
      <c r="E17" s="96">
        <v>6</v>
      </c>
      <c r="F17" s="95"/>
      <c r="G17" s="95">
        <v>7563</v>
      </c>
      <c r="H17" s="95"/>
      <c r="I17" s="95">
        <v>351</v>
      </c>
      <c r="J17" s="95"/>
      <c r="K17" s="95">
        <v>11880</v>
      </c>
    </row>
    <row r="18" spans="1:11" ht="12.75">
      <c r="A18" s="62" t="s">
        <v>256</v>
      </c>
      <c r="C18" s="95">
        <v>1287</v>
      </c>
      <c r="D18" s="95"/>
      <c r="E18" s="96">
        <v>3</v>
      </c>
      <c r="F18" s="95"/>
      <c r="G18" s="95">
        <v>2748</v>
      </c>
      <c r="H18" s="95"/>
      <c r="I18" s="95">
        <v>99</v>
      </c>
      <c r="J18" s="95"/>
      <c r="K18" s="95">
        <v>4038</v>
      </c>
    </row>
    <row r="19" spans="1:11" ht="12.75">
      <c r="A19" s="62" t="s">
        <v>570</v>
      </c>
      <c r="C19" s="95">
        <v>-600</v>
      </c>
      <c r="D19" s="95"/>
      <c r="E19" s="96">
        <v>0</v>
      </c>
      <c r="F19" s="95"/>
      <c r="G19" s="95">
        <v>0</v>
      </c>
      <c r="H19" s="95"/>
      <c r="I19" s="95"/>
      <c r="J19" s="95"/>
      <c r="K19" s="95">
        <v>-600</v>
      </c>
    </row>
    <row r="20" spans="1:11" ht="12.75">
      <c r="A20" s="62" t="s">
        <v>378</v>
      </c>
      <c r="C20" s="95">
        <v>-1080</v>
      </c>
      <c r="D20" s="95"/>
      <c r="E20" s="96">
        <v>0</v>
      </c>
      <c r="F20" s="95"/>
      <c r="G20" s="95">
        <v>-63</v>
      </c>
      <c r="H20" s="95"/>
      <c r="I20" s="95"/>
      <c r="J20" s="95"/>
      <c r="K20" s="95">
        <v>-1143</v>
      </c>
    </row>
    <row r="21" spans="3:11" ht="12.75">
      <c r="C21" s="95"/>
      <c r="D21" s="95"/>
      <c r="E21" s="96"/>
      <c r="F21" s="95"/>
      <c r="G21" s="95"/>
      <c r="H21" s="95"/>
      <c r="I21" s="95"/>
      <c r="J21" s="95"/>
      <c r="K21" s="95"/>
    </row>
    <row r="22" spans="1:11" s="8" customFormat="1" ht="12.75">
      <c r="A22" s="9" t="s">
        <v>551</v>
      </c>
      <c r="B22" s="9"/>
      <c r="C22" s="15">
        <f>SUM(C17:C21)</f>
        <v>3918</v>
      </c>
      <c r="D22" s="34"/>
      <c r="E22" s="122">
        <f>SUM(E17:E21)</f>
        <v>9</v>
      </c>
      <c r="F22" s="16"/>
      <c r="G22" s="15">
        <f>SUM(G17:G21)</f>
        <v>10248</v>
      </c>
      <c r="H22" s="16"/>
      <c r="I22" s="15">
        <f>SUM(I17:I21)</f>
        <v>450</v>
      </c>
      <c r="J22" s="16"/>
      <c r="K22" s="15">
        <f>SUM(K17:K21)</f>
        <v>14175</v>
      </c>
    </row>
    <row r="23" spans="3:11" ht="12.75">
      <c r="C23" s="95"/>
      <c r="D23" s="95"/>
      <c r="E23" s="96"/>
      <c r="F23" s="95"/>
      <c r="G23" s="95"/>
      <c r="H23" s="95"/>
      <c r="I23" s="95"/>
      <c r="J23" s="95"/>
      <c r="K23" s="95"/>
    </row>
    <row r="24" spans="1:11" ht="12.75">
      <c r="A24" s="9" t="s">
        <v>257</v>
      </c>
      <c r="B24" s="9"/>
      <c r="C24" s="97"/>
      <c r="D24" s="97"/>
      <c r="E24" s="110"/>
      <c r="F24" s="97"/>
      <c r="G24" s="97"/>
      <c r="H24" s="97"/>
      <c r="I24" s="97"/>
      <c r="J24" s="97"/>
      <c r="K24" s="97"/>
    </row>
    <row r="25" spans="1:11" ht="13.5" thickBot="1">
      <c r="A25" s="9" t="s">
        <v>551</v>
      </c>
      <c r="B25" s="9"/>
      <c r="C25" s="33">
        <f>+C13-C22</f>
        <v>70680</v>
      </c>
      <c r="D25" s="34"/>
      <c r="E25" s="123">
        <f>+E13-E22</f>
        <v>141</v>
      </c>
      <c r="F25" s="16"/>
      <c r="G25" s="33">
        <f>+G13-G22</f>
        <v>3930</v>
      </c>
      <c r="H25" s="16"/>
      <c r="I25" s="33">
        <f>+I13-I22</f>
        <v>195</v>
      </c>
      <c r="J25" s="16"/>
      <c r="K25" s="33">
        <f>+K13-K22</f>
        <v>74751</v>
      </c>
    </row>
    <row r="26" spans="3:11" ht="13.5" thickTop="1">
      <c r="C26" s="95"/>
      <c r="D26" s="95"/>
      <c r="E26" s="96"/>
      <c r="F26" s="95"/>
      <c r="G26" s="95"/>
      <c r="H26" s="95"/>
      <c r="I26" s="95"/>
      <c r="J26" s="95"/>
      <c r="K26" s="95"/>
    </row>
    <row r="27" spans="3:11" ht="12.75">
      <c r="C27" s="95"/>
      <c r="D27" s="95"/>
      <c r="E27" s="96"/>
      <c r="F27" s="95"/>
      <c r="G27" s="95"/>
      <c r="H27" s="95"/>
      <c r="I27" s="95"/>
      <c r="J27" s="95"/>
      <c r="K27" s="95"/>
    </row>
    <row r="28" spans="1:11" ht="12.75">
      <c r="A28" s="9" t="s">
        <v>257</v>
      </c>
      <c r="B28" s="9"/>
      <c r="C28" s="95"/>
      <c r="D28" s="95"/>
      <c r="E28" s="96"/>
      <c r="F28" s="95"/>
      <c r="G28" s="95"/>
      <c r="H28" s="95"/>
      <c r="I28" s="95"/>
      <c r="J28" s="95"/>
      <c r="K28" s="95"/>
    </row>
    <row r="29" spans="1:11" ht="13.5" thickBot="1">
      <c r="A29" s="9" t="s">
        <v>550</v>
      </c>
      <c r="B29" s="9"/>
      <c r="C29" s="33">
        <v>70806</v>
      </c>
      <c r="D29" s="34"/>
      <c r="E29" s="123">
        <v>144</v>
      </c>
      <c r="F29" s="16"/>
      <c r="G29" s="33">
        <v>3024</v>
      </c>
      <c r="H29" s="16"/>
      <c r="I29" s="33">
        <v>292</v>
      </c>
      <c r="J29" s="16"/>
      <c r="K29" s="33">
        <f>SUM(C29:G29)</f>
        <v>73974</v>
      </c>
    </row>
    <row r="30" spans="3:11" ht="13.5" thickTop="1">
      <c r="C30" s="95"/>
      <c r="D30" s="95"/>
      <c r="E30" s="96"/>
      <c r="F30" s="95"/>
      <c r="G30" s="95"/>
      <c r="H30" s="95"/>
      <c r="I30" s="95"/>
      <c r="J30" s="95"/>
      <c r="K30" s="95"/>
    </row>
    <row r="31" spans="1:11" ht="12.75">
      <c r="A31" s="9"/>
      <c r="B31" s="9"/>
      <c r="C31" s="95"/>
      <c r="D31" s="95"/>
      <c r="E31" s="96"/>
      <c r="F31" s="95"/>
      <c r="G31" s="95"/>
      <c r="H31" s="95"/>
      <c r="I31" s="95"/>
      <c r="J31" s="95"/>
      <c r="K31" s="95"/>
    </row>
    <row r="32" spans="3:11" ht="12.75">
      <c r="C32" s="95"/>
      <c r="D32" s="95"/>
      <c r="E32" s="96"/>
      <c r="F32" s="95"/>
      <c r="G32" s="95"/>
      <c r="H32" s="95"/>
      <c r="I32" s="95"/>
      <c r="J32" s="95"/>
      <c r="K32" s="95"/>
    </row>
    <row r="33" spans="1:11" ht="12.75">
      <c r="A33" s="62" t="s">
        <v>258</v>
      </c>
      <c r="C33" s="95">
        <v>44817</v>
      </c>
      <c r="D33" s="95"/>
      <c r="E33" s="96">
        <v>0</v>
      </c>
      <c r="F33" s="75"/>
      <c r="G33" s="75">
        <v>633</v>
      </c>
      <c r="H33" s="75"/>
      <c r="I33" s="75" t="s">
        <v>285</v>
      </c>
      <c r="J33" s="95"/>
      <c r="K33" s="95">
        <f>SUM(C33:J33)</f>
        <v>45450</v>
      </c>
    </row>
    <row r="34" spans="1:11" ht="12.75">
      <c r="A34" s="62" t="s">
        <v>259</v>
      </c>
      <c r="C34" s="95">
        <v>6876</v>
      </c>
      <c r="D34" s="95"/>
      <c r="E34" s="96">
        <v>0</v>
      </c>
      <c r="F34" s="95"/>
      <c r="G34" s="95">
        <v>2034</v>
      </c>
      <c r="H34" s="95"/>
      <c r="I34" s="95">
        <v>0</v>
      </c>
      <c r="J34" s="95"/>
      <c r="K34" s="95">
        <f>SUM(C34:I34)</f>
        <v>8910</v>
      </c>
    </row>
    <row r="35" spans="1:11" ht="12.75">
      <c r="A35" s="62" t="s">
        <v>260</v>
      </c>
      <c r="C35" s="95">
        <v>18987</v>
      </c>
      <c r="D35" s="95"/>
      <c r="E35" s="96">
        <v>141</v>
      </c>
      <c r="F35" s="95"/>
      <c r="G35" s="95">
        <v>1263</v>
      </c>
      <c r="H35" s="95"/>
      <c r="I35" s="95">
        <v>195</v>
      </c>
      <c r="J35" s="95"/>
      <c r="K35" s="95">
        <v>20391</v>
      </c>
    </row>
    <row r="36" spans="3:11" ht="12.75">
      <c r="C36" s="95"/>
      <c r="D36" s="95"/>
      <c r="E36" s="96"/>
      <c r="F36" s="95"/>
      <c r="G36" s="95"/>
      <c r="H36" s="95"/>
      <c r="I36" s="95"/>
      <c r="J36" s="95"/>
      <c r="K36" s="95"/>
    </row>
    <row r="37" spans="1:11" ht="12.75">
      <c r="A37" s="9" t="s">
        <v>257</v>
      </c>
      <c r="C37" s="95"/>
      <c r="D37" s="95"/>
      <c r="E37" s="96"/>
      <c r="F37" s="95"/>
      <c r="G37" s="95"/>
      <c r="H37" s="95"/>
      <c r="I37" s="95"/>
      <c r="J37" s="95"/>
      <c r="K37" s="95"/>
    </row>
    <row r="38" spans="1:11" ht="13.5" thickBot="1">
      <c r="A38" s="9" t="s">
        <v>551</v>
      </c>
      <c r="B38" s="9"/>
      <c r="C38" s="20">
        <f>SUM(C33:C35)</f>
        <v>70680</v>
      </c>
      <c r="D38" s="34"/>
      <c r="E38" s="108">
        <f>SUM(E33:E35)</f>
        <v>141</v>
      </c>
      <c r="F38" s="16"/>
      <c r="G38" s="20">
        <f>SUM(G33:G35)</f>
        <v>3930</v>
      </c>
      <c r="H38" s="16"/>
      <c r="I38" s="20">
        <f>SUM(I33:I35)</f>
        <v>195</v>
      </c>
      <c r="J38" s="16"/>
      <c r="K38" s="20">
        <f>SUM(C38:G38)</f>
        <v>74751</v>
      </c>
    </row>
    <row r="39" ht="13.5" thickTop="1">
      <c r="A39" s="58"/>
    </row>
    <row r="40" ht="12.75" hidden="1"/>
    <row r="41" ht="12.75" hidden="1">
      <c r="B41" s="58"/>
    </row>
    <row r="42" ht="12.75" hidden="1">
      <c r="B42" s="58"/>
    </row>
    <row r="43" ht="8.25" customHeight="1" hidden="1">
      <c r="B43" s="58"/>
    </row>
    <row r="44" ht="12.75" hidden="1">
      <c r="B44" s="58"/>
    </row>
    <row r="45" ht="12.75" hidden="1">
      <c r="B45" s="58"/>
    </row>
    <row r="46" ht="12.75" hidden="1">
      <c r="B46" s="58"/>
    </row>
    <row r="47" ht="12.75" hidden="1">
      <c r="B47" s="58"/>
    </row>
    <row r="48" ht="12.75" hidden="1">
      <c r="B48" s="58"/>
    </row>
    <row r="49" ht="12.75" hidden="1">
      <c r="B49" s="58"/>
    </row>
    <row r="50" ht="12.75" hidden="1">
      <c r="B50" s="58"/>
    </row>
    <row r="51" ht="12.75" hidden="1">
      <c r="B51" s="58"/>
    </row>
    <row r="52" ht="12.75" hidden="1">
      <c r="B52" s="58"/>
    </row>
    <row r="53" ht="12.75" hidden="1">
      <c r="B53" s="58"/>
    </row>
    <row r="54" ht="12.75" hidden="1">
      <c r="B54" s="58"/>
    </row>
    <row r="55" ht="12.75" hidden="1">
      <c r="B55" s="58"/>
    </row>
    <row r="56" ht="12.75" hidden="1">
      <c r="B56" s="58"/>
    </row>
    <row r="57" ht="12.75" hidden="1">
      <c r="B57" s="58"/>
    </row>
    <row r="58" ht="12.75" hidden="1">
      <c r="B58" s="58"/>
    </row>
    <row r="59" ht="12.75" hidden="1">
      <c r="B59" s="58"/>
    </row>
    <row r="60" ht="12.75" hidden="1">
      <c r="B60" s="58"/>
    </row>
    <row r="61" ht="12.75" hidden="1">
      <c r="B61" s="58"/>
    </row>
    <row r="62" ht="12.75" hidden="1">
      <c r="B62" s="58"/>
    </row>
    <row r="63" ht="12.75">
      <c r="B63" s="58"/>
    </row>
    <row r="66" ht="27" customHeight="1"/>
  </sheetData>
  <mergeCells count="2">
    <mergeCell ref="H4:I4"/>
    <mergeCell ref="B3:E3"/>
  </mergeCells>
  <printOptions/>
  <pageMargins left="0.5" right="0.5" top="1" bottom="0.5" header="0.5" footer="0.25"/>
  <pageSetup horizontalDpi="300" verticalDpi="300" orientation="portrait" paperSize="9" scale="90" r:id="rId2"/>
  <headerFooter alignWithMargins="0">
    <oddFooter>&amp;C&amp;"Times New Roman,Regular"32</oddFooter>
  </headerFooter>
  <drawing r:id="rId1"/>
</worksheet>
</file>

<file path=xl/worksheets/sheet14.xml><?xml version="1.0" encoding="utf-8"?>
<worksheet xmlns="http://schemas.openxmlformats.org/spreadsheetml/2006/main" xmlns:r="http://schemas.openxmlformats.org/officeDocument/2006/relationships">
  <dimension ref="A1:K74"/>
  <sheetViews>
    <sheetView workbookViewId="0" topLeftCell="A14">
      <selection activeCell="A2" sqref="A2"/>
    </sheetView>
  </sheetViews>
  <sheetFormatPr defaultColWidth="9.140625" defaultRowHeight="12.75"/>
  <cols>
    <col min="1" max="1" width="42.8515625" style="0" customWidth="1"/>
    <col min="2" max="2" width="2.28125" style="0" customWidth="1"/>
    <col min="3" max="3" width="9.7109375" style="0" bestFit="1" customWidth="1"/>
    <col min="4" max="4" width="2.00390625" style="0" customWidth="1"/>
    <col min="5" max="5" width="10.7109375" style="0" customWidth="1"/>
    <col min="6" max="6" width="2.421875" style="0" customWidth="1"/>
    <col min="7" max="7" width="11.00390625" style="0" customWidth="1"/>
    <col min="8" max="8" width="2.140625" style="0" customWidth="1"/>
    <col min="9" max="9" width="9.421875" style="0" bestFit="1" customWidth="1"/>
  </cols>
  <sheetData>
    <row r="1" spans="1:11" ht="15.75">
      <c r="A1" s="6" t="s">
        <v>625</v>
      </c>
      <c r="B1" s="6"/>
      <c r="C1" s="25"/>
      <c r="D1" s="25"/>
      <c r="E1" s="121"/>
      <c r="F1" s="25"/>
      <c r="G1" s="25"/>
      <c r="H1" s="25"/>
      <c r="I1" s="25"/>
      <c r="J1" s="58"/>
      <c r="K1" s="58"/>
    </row>
    <row r="2" spans="1:11" ht="15.75">
      <c r="A2" s="6"/>
      <c r="B2" s="6"/>
      <c r="C2" s="25"/>
      <c r="D2" s="25"/>
      <c r="E2" s="121"/>
      <c r="F2" s="25"/>
      <c r="G2" s="25"/>
      <c r="H2" s="25"/>
      <c r="I2" s="25"/>
      <c r="J2" s="58"/>
      <c r="K2" s="58"/>
    </row>
    <row r="3" spans="1:11" ht="12.75">
      <c r="A3" s="62"/>
      <c r="B3" s="203" t="s">
        <v>475</v>
      </c>
      <c r="C3" s="203"/>
      <c r="D3" s="203"/>
      <c r="E3" s="203"/>
      <c r="F3" s="64"/>
      <c r="G3" s="58"/>
      <c r="H3" s="58"/>
      <c r="I3" s="58"/>
      <c r="J3" s="58"/>
      <c r="K3" s="58"/>
    </row>
    <row r="4" spans="1:11" ht="26.25" customHeight="1">
      <c r="A4" s="63"/>
      <c r="B4" s="64"/>
      <c r="C4" s="120" t="s">
        <v>567</v>
      </c>
      <c r="D4" s="120"/>
      <c r="E4" s="56" t="s">
        <v>568</v>
      </c>
      <c r="F4" s="64"/>
      <c r="G4" s="40" t="s">
        <v>252</v>
      </c>
      <c r="H4" s="64"/>
      <c r="I4" s="51" t="s">
        <v>253</v>
      </c>
      <c r="J4" s="58"/>
      <c r="K4" s="58"/>
    </row>
    <row r="5" spans="1:11" ht="12.75">
      <c r="A5" s="62"/>
      <c r="B5" s="62"/>
      <c r="C5" s="29" t="s">
        <v>198</v>
      </c>
      <c r="D5" s="29"/>
      <c r="E5" s="27" t="s">
        <v>198</v>
      </c>
      <c r="F5" s="58"/>
      <c r="G5" s="29" t="s">
        <v>198</v>
      </c>
      <c r="H5" s="58"/>
      <c r="I5" s="29" t="s">
        <v>198</v>
      </c>
      <c r="J5" s="58"/>
      <c r="K5" s="58"/>
    </row>
    <row r="6" spans="1:11" ht="12.75">
      <c r="A6" s="62"/>
      <c r="B6" s="62"/>
      <c r="C6" s="58"/>
      <c r="D6" s="58"/>
      <c r="E6" s="60"/>
      <c r="F6" s="58"/>
      <c r="G6" s="58"/>
      <c r="H6" s="58"/>
      <c r="I6" s="58"/>
      <c r="J6" s="58"/>
      <c r="K6" s="58"/>
    </row>
    <row r="7" spans="1:11" ht="12.75">
      <c r="A7" s="9" t="s">
        <v>254</v>
      </c>
      <c r="B7" s="9"/>
      <c r="C7" s="58"/>
      <c r="D7" s="58"/>
      <c r="E7" s="60"/>
      <c r="F7" s="58"/>
      <c r="G7" s="58"/>
      <c r="H7" s="58"/>
      <c r="I7" s="58"/>
      <c r="J7" s="58"/>
      <c r="K7" s="58"/>
    </row>
    <row r="8" spans="1:11" ht="12.75">
      <c r="A8" s="62"/>
      <c r="B8" s="62"/>
      <c r="C8" s="58"/>
      <c r="D8" s="58"/>
      <c r="E8" s="60"/>
      <c r="F8" s="58"/>
      <c r="G8" s="58"/>
      <c r="H8" s="58"/>
      <c r="I8" s="58"/>
      <c r="J8" s="58"/>
      <c r="K8" s="58"/>
    </row>
    <row r="9" spans="1:11" ht="12.75">
      <c r="A9" s="62" t="s">
        <v>550</v>
      </c>
      <c r="B9" s="62"/>
      <c r="C9" s="95">
        <v>75117</v>
      </c>
      <c r="D9" s="95"/>
      <c r="E9" s="96"/>
      <c r="F9" s="95"/>
      <c r="G9" s="95">
        <v>10251</v>
      </c>
      <c r="H9" s="95"/>
      <c r="I9" s="95">
        <f>SUM(C9:G9)</f>
        <v>85368</v>
      </c>
      <c r="J9" s="58"/>
      <c r="K9" s="58"/>
    </row>
    <row r="10" spans="1:11" ht="12.75">
      <c r="A10" s="62" t="s">
        <v>255</v>
      </c>
      <c r="B10" s="62"/>
      <c r="C10" s="95">
        <v>12981</v>
      </c>
      <c r="D10" s="95"/>
      <c r="E10" s="96"/>
      <c r="F10" s="95"/>
      <c r="G10" s="95">
        <v>3603</v>
      </c>
      <c r="H10" s="95"/>
      <c r="I10" s="95">
        <f>SUM(C10:G10)</f>
        <v>16584</v>
      </c>
      <c r="J10" s="58"/>
      <c r="K10" s="58"/>
    </row>
    <row r="11" spans="1:11" ht="12.75">
      <c r="A11" s="13" t="s">
        <v>621</v>
      </c>
      <c r="B11" s="62"/>
      <c r="C11" s="95">
        <v>4500</v>
      </c>
      <c r="D11" s="95"/>
      <c r="E11" s="96"/>
      <c r="F11" s="95"/>
      <c r="G11" s="95">
        <v>0</v>
      </c>
      <c r="H11" s="95"/>
      <c r="I11" s="95">
        <f>SUM(C11:G11)</f>
        <v>4500</v>
      </c>
      <c r="J11" s="58"/>
      <c r="K11" s="58"/>
    </row>
    <row r="12" spans="1:11" ht="12.75">
      <c r="A12" s="62" t="s">
        <v>376</v>
      </c>
      <c r="B12" s="62"/>
      <c r="C12" s="95">
        <v>-18000</v>
      </c>
      <c r="D12" s="95"/>
      <c r="E12" s="96"/>
      <c r="F12" s="95"/>
      <c r="G12" s="95">
        <v>-81</v>
      </c>
      <c r="H12" s="95"/>
      <c r="I12" s="95">
        <f>SUM(C12:G12)</f>
        <v>-18081</v>
      </c>
      <c r="J12" s="58"/>
      <c r="K12" s="58"/>
    </row>
    <row r="13" spans="1:11" ht="12.75">
      <c r="A13" s="62"/>
      <c r="B13" s="62"/>
      <c r="C13" s="95"/>
      <c r="D13" s="95"/>
      <c r="E13" s="96"/>
      <c r="F13" s="95"/>
      <c r="G13" s="95"/>
      <c r="H13" s="95"/>
      <c r="I13" s="95"/>
      <c r="J13" s="58"/>
      <c r="K13" s="58"/>
    </row>
    <row r="14" spans="1:11" ht="12.75">
      <c r="A14" s="9" t="s">
        <v>551</v>
      </c>
      <c r="B14" s="9"/>
      <c r="C14" s="15">
        <f>SUM(C9:C13)</f>
        <v>74598</v>
      </c>
      <c r="D14" s="34"/>
      <c r="E14" s="15">
        <f>SUM(E9:E13)</f>
        <v>0</v>
      </c>
      <c r="F14" s="16"/>
      <c r="G14" s="15">
        <f>SUM(G9:G13)</f>
        <v>13773</v>
      </c>
      <c r="H14" s="16"/>
      <c r="I14" s="15">
        <f>SUM(I9:I13)</f>
        <v>88371</v>
      </c>
      <c r="J14" s="58"/>
      <c r="K14" s="58"/>
    </row>
    <row r="15" spans="1:11" ht="12.75">
      <c r="A15" s="9"/>
      <c r="B15" s="9"/>
      <c r="C15" s="95"/>
      <c r="D15" s="95"/>
      <c r="E15" s="96"/>
      <c r="F15" s="95"/>
      <c r="G15" s="95"/>
      <c r="H15" s="95"/>
      <c r="I15" s="95"/>
      <c r="J15" s="58"/>
      <c r="K15" s="58"/>
    </row>
    <row r="16" spans="1:11" ht="12.75">
      <c r="A16" s="9" t="s">
        <v>201</v>
      </c>
      <c r="B16" s="9"/>
      <c r="C16" s="95"/>
      <c r="D16" s="95"/>
      <c r="E16" s="96"/>
      <c r="F16" s="95"/>
      <c r="G16" s="95"/>
      <c r="H16" s="95"/>
      <c r="I16" s="95"/>
      <c r="J16" s="58"/>
      <c r="K16" s="58"/>
    </row>
    <row r="17" spans="1:11" ht="12.75">
      <c r="A17" s="62"/>
      <c r="B17" s="62"/>
      <c r="C17" s="95"/>
      <c r="D17" s="95"/>
      <c r="E17" s="96"/>
      <c r="F17" s="95"/>
      <c r="G17" s="95"/>
      <c r="H17" s="95"/>
      <c r="I17" s="95"/>
      <c r="J17" s="58"/>
      <c r="K17" s="58"/>
    </row>
    <row r="18" spans="1:11" ht="12.75">
      <c r="A18" s="62" t="s">
        <v>550</v>
      </c>
      <c r="B18" s="62"/>
      <c r="C18" s="95">
        <v>4311</v>
      </c>
      <c r="D18" s="95"/>
      <c r="E18" s="96"/>
      <c r="F18" s="95"/>
      <c r="G18" s="95">
        <v>7473</v>
      </c>
      <c r="H18" s="95"/>
      <c r="I18" s="95">
        <f>SUM(C18:G18)</f>
        <v>11784</v>
      </c>
      <c r="J18" s="58"/>
      <c r="K18" s="58"/>
    </row>
    <row r="19" spans="1:11" ht="12.75">
      <c r="A19" s="62" t="s">
        <v>256</v>
      </c>
      <c r="B19" s="62"/>
      <c r="C19" s="95">
        <v>1287</v>
      </c>
      <c r="D19" s="95"/>
      <c r="E19" s="96"/>
      <c r="F19" s="95"/>
      <c r="G19" s="95">
        <v>2706</v>
      </c>
      <c r="H19" s="95"/>
      <c r="I19" s="95">
        <f>SUM(C19:G19)</f>
        <v>3993</v>
      </c>
      <c r="J19" s="58"/>
      <c r="K19" s="58"/>
    </row>
    <row r="20" spans="1:11" ht="12.75">
      <c r="A20" s="62" t="s">
        <v>570</v>
      </c>
      <c r="B20" s="62"/>
      <c r="C20" s="95">
        <v>-600</v>
      </c>
      <c r="D20" s="95"/>
      <c r="E20" s="96"/>
      <c r="F20" s="95"/>
      <c r="G20" s="95">
        <v>0</v>
      </c>
      <c r="H20" s="95"/>
      <c r="I20" s="95">
        <f>SUM(C20:G20)</f>
        <v>-600</v>
      </c>
      <c r="J20" s="58"/>
      <c r="K20" s="58"/>
    </row>
    <row r="21" spans="1:11" ht="12.75">
      <c r="A21" s="62" t="s">
        <v>378</v>
      </c>
      <c r="B21" s="62"/>
      <c r="C21" s="95">
        <v>-1080</v>
      </c>
      <c r="D21" s="95"/>
      <c r="E21" s="96"/>
      <c r="F21" s="95"/>
      <c r="G21" s="95">
        <v>-63</v>
      </c>
      <c r="H21" s="95"/>
      <c r="I21" s="95">
        <f>SUM(C21:G21)</f>
        <v>-1143</v>
      </c>
      <c r="J21" s="58"/>
      <c r="K21" s="58"/>
    </row>
    <row r="22" spans="1:11" ht="12.75">
      <c r="A22" s="62"/>
      <c r="B22" s="62"/>
      <c r="C22" s="95"/>
      <c r="D22" s="95"/>
      <c r="E22" s="96"/>
      <c r="F22" s="95"/>
      <c r="G22" s="95"/>
      <c r="H22" s="95"/>
      <c r="I22" s="95"/>
      <c r="J22" s="58"/>
      <c r="K22" s="58"/>
    </row>
    <row r="23" spans="1:11" ht="12.75">
      <c r="A23" s="9" t="s">
        <v>551</v>
      </c>
      <c r="B23" s="9"/>
      <c r="C23" s="15">
        <f>SUM(C18:C22)</f>
        <v>3918</v>
      </c>
      <c r="D23" s="34"/>
      <c r="E23" s="15">
        <f>SUM(E18:E22)</f>
        <v>0</v>
      </c>
      <c r="F23" s="16"/>
      <c r="G23" s="15">
        <f>SUM(G18:G22)</f>
        <v>10116</v>
      </c>
      <c r="H23" s="16"/>
      <c r="I23" s="15">
        <f>SUM(I18:I22)</f>
        <v>14034</v>
      </c>
      <c r="J23" s="58"/>
      <c r="K23" s="58"/>
    </row>
    <row r="24" spans="1:11" ht="12.75">
      <c r="A24" s="62"/>
      <c r="B24" s="62"/>
      <c r="C24" s="95"/>
      <c r="D24" s="95"/>
      <c r="E24" s="96"/>
      <c r="F24" s="95"/>
      <c r="G24" s="95"/>
      <c r="H24" s="95"/>
      <c r="I24" s="95"/>
      <c r="J24" s="58"/>
      <c r="K24" s="58"/>
    </row>
    <row r="25" spans="1:11" ht="12.75">
      <c r="A25" s="9" t="s">
        <v>257</v>
      </c>
      <c r="B25" s="9"/>
      <c r="C25" s="97"/>
      <c r="D25" s="97"/>
      <c r="E25" s="110"/>
      <c r="F25" s="97"/>
      <c r="G25" s="97"/>
      <c r="H25" s="97"/>
      <c r="I25" s="97"/>
      <c r="J25" s="58"/>
      <c r="K25" s="58"/>
    </row>
    <row r="26" spans="1:11" ht="13.5" thickBot="1">
      <c r="A26" s="9" t="s">
        <v>551</v>
      </c>
      <c r="B26" s="9"/>
      <c r="C26" s="33">
        <f>+C14-C23</f>
        <v>70680</v>
      </c>
      <c r="D26" s="34"/>
      <c r="E26" s="33">
        <f>+E14-E23</f>
        <v>0</v>
      </c>
      <c r="F26" s="16"/>
      <c r="G26" s="33">
        <f>+G14-G23</f>
        <v>3657</v>
      </c>
      <c r="H26" s="16"/>
      <c r="I26" s="33">
        <f>SUM(C26:G26)</f>
        <v>74337</v>
      </c>
      <c r="J26" s="58"/>
      <c r="K26" s="58"/>
    </row>
    <row r="27" spans="1:11" ht="13.5" thickTop="1">
      <c r="A27" s="62"/>
      <c r="B27" s="62"/>
      <c r="C27" s="95"/>
      <c r="D27" s="95"/>
      <c r="E27" s="96"/>
      <c r="F27" s="95"/>
      <c r="G27" s="95"/>
      <c r="H27" s="95"/>
      <c r="I27" s="95"/>
      <c r="J27" s="58"/>
      <c r="K27" s="58"/>
    </row>
    <row r="28" spans="1:11" ht="12.75">
      <c r="A28" s="9" t="s">
        <v>257</v>
      </c>
      <c r="B28" s="9"/>
      <c r="C28" s="95"/>
      <c r="D28" s="95"/>
      <c r="E28" s="96"/>
      <c r="F28" s="95"/>
      <c r="G28" s="95"/>
      <c r="H28" s="95"/>
      <c r="I28" s="95"/>
      <c r="J28" s="58"/>
      <c r="K28" s="58"/>
    </row>
    <row r="29" spans="1:11" ht="13.5" thickBot="1">
      <c r="A29" s="9" t="s">
        <v>550</v>
      </c>
      <c r="B29" s="9"/>
      <c r="C29" s="33">
        <v>70806</v>
      </c>
      <c r="D29" s="34"/>
      <c r="E29" s="33">
        <v>0</v>
      </c>
      <c r="F29" s="16"/>
      <c r="G29" s="33">
        <v>2778</v>
      </c>
      <c r="H29" s="16"/>
      <c r="I29" s="33">
        <f>SUM(C29:G29)</f>
        <v>73584</v>
      </c>
      <c r="J29" s="58"/>
      <c r="K29" s="58"/>
    </row>
    <row r="30" spans="1:11" ht="13.5" thickTop="1">
      <c r="A30" s="62"/>
      <c r="B30" s="62"/>
      <c r="C30" s="95"/>
      <c r="D30" s="95"/>
      <c r="E30" s="96"/>
      <c r="F30" s="95"/>
      <c r="G30" s="95"/>
      <c r="H30" s="95"/>
      <c r="I30" s="95"/>
      <c r="J30" s="58"/>
      <c r="K30" s="58"/>
    </row>
    <row r="31" spans="1:11" ht="12.75">
      <c r="A31" s="62" t="s">
        <v>258</v>
      </c>
      <c r="B31" s="62"/>
      <c r="C31" s="95">
        <v>44817</v>
      </c>
      <c r="D31" s="95"/>
      <c r="E31" s="96"/>
      <c r="F31" s="75"/>
      <c r="G31" s="75">
        <v>633</v>
      </c>
      <c r="H31" s="75"/>
      <c r="I31" s="95">
        <f>SUM(C31:H31)</f>
        <v>45450</v>
      </c>
      <c r="J31" s="58"/>
      <c r="K31" s="58"/>
    </row>
    <row r="32" spans="1:11" ht="12.75">
      <c r="A32" s="62" t="s">
        <v>259</v>
      </c>
      <c r="B32" s="62"/>
      <c r="C32" s="95">
        <v>6876</v>
      </c>
      <c r="D32" s="95"/>
      <c r="E32" s="96"/>
      <c r="F32" s="95"/>
      <c r="G32" s="95">
        <v>2034</v>
      </c>
      <c r="H32" s="95"/>
      <c r="I32" s="95">
        <v>8910</v>
      </c>
      <c r="J32" s="58"/>
      <c r="K32" s="58"/>
    </row>
    <row r="33" spans="1:11" ht="12.75">
      <c r="A33" s="62" t="s">
        <v>260</v>
      </c>
      <c r="B33" s="62"/>
      <c r="C33" s="95">
        <v>18987</v>
      </c>
      <c r="D33" s="95"/>
      <c r="E33" s="96"/>
      <c r="F33" s="95"/>
      <c r="G33" s="95">
        <v>1990</v>
      </c>
      <c r="H33" s="95"/>
      <c r="I33" s="95">
        <v>19977</v>
      </c>
      <c r="J33" s="58"/>
      <c r="K33" s="58"/>
    </row>
    <row r="34" spans="1:11" ht="12.75">
      <c r="A34" s="62"/>
      <c r="B34" s="62"/>
      <c r="C34" s="95"/>
      <c r="D34" s="95"/>
      <c r="E34" s="96"/>
      <c r="F34" s="95"/>
      <c r="G34" s="95"/>
      <c r="H34" s="95"/>
      <c r="I34" s="95"/>
      <c r="J34" s="58"/>
      <c r="K34" s="58"/>
    </row>
    <row r="35" spans="1:11" ht="12.75">
      <c r="A35" s="9" t="s">
        <v>257</v>
      </c>
      <c r="B35" s="62"/>
      <c r="C35" s="95"/>
      <c r="D35" s="95"/>
      <c r="E35" s="96"/>
      <c r="F35" s="95"/>
      <c r="G35" s="95"/>
      <c r="H35" s="95"/>
      <c r="I35" s="95"/>
      <c r="J35" s="58"/>
      <c r="K35" s="58"/>
    </row>
    <row r="36" spans="1:11" ht="13.5" thickBot="1">
      <c r="A36" s="9" t="s">
        <v>551</v>
      </c>
      <c r="B36" s="9"/>
      <c r="C36" s="20">
        <f>SUM(C31:C33)</f>
        <v>70680</v>
      </c>
      <c r="D36" s="34"/>
      <c r="E36" s="108">
        <v>0</v>
      </c>
      <c r="F36" s="16"/>
      <c r="G36" s="20">
        <v>3657</v>
      </c>
      <c r="H36" s="16"/>
      <c r="I36" s="20">
        <f>SUM(C36:G36)</f>
        <v>74337</v>
      </c>
      <c r="J36" s="58"/>
      <c r="K36" s="58"/>
    </row>
    <row r="37" spans="1:11" ht="13.5" thickTop="1">
      <c r="A37" s="62"/>
      <c r="B37" s="62"/>
      <c r="C37" s="58"/>
      <c r="D37" s="58"/>
      <c r="E37" s="60"/>
      <c r="F37" s="58"/>
      <c r="G37" s="58"/>
      <c r="H37" s="58"/>
      <c r="I37" s="58"/>
      <c r="J37" s="58"/>
      <c r="K37" s="58"/>
    </row>
    <row r="38" spans="1:11" ht="12.75">
      <c r="A38" s="62" t="s">
        <v>628</v>
      </c>
      <c r="B38" s="62"/>
      <c r="C38" s="58"/>
      <c r="D38" s="58"/>
      <c r="E38" s="60"/>
      <c r="F38" s="58"/>
      <c r="G38" s="58"/>
      <c r="H38" s="58"/>
      <c r="I38" s="58"/>
      <c r="J38" s="58"/>
      <c r="K38" s="58"/>
    </row>
    <row r="39" spans="1:11" ht="12.75">
      <c r="A39" s="62" t="s">
        <v>629</v>
      </c>
      <c r="B39" s="62"/>
      <c r="C39" s="58"/>
      <c r="D39" s="58"/>
      <c r="E39" s="60"/>
      <c r="F39" s="58"/>
      <c r="G39" s="58"/>
      <c r="H39" s="58"/>
      <c r="I39" s="58"/>
      <c r="J39" s="58"/>
      <c r="K39" s="58"/>
    </row>
    <row r="40" spans="1:11" ht="12.75">
      <c r="A40" s="62"/>
      <c r="B40" s="62"/>
      <c r="C40" s="58"/>
      <c r="D40" s="58"/>
      <c r="E40" s="60"/>
      <c r="F40" s="58"/>
      <c r="G40" s="58"/>
      <c r="H40" s="58"/>
      <c r="I40" s="58"/>
      <c r="J40" s="58"/>
      <c r="K40" s="58"/>
    </row>
    <row r="41" spans="1:11" ht="12.75">
      <c r="A41" s="62" t="s">
        <v>379</v>
      </c>
      <c r="B41" s="62"/>
      <c r="C41" s="58"/>
      <c r="D41" s="58"/>
      <c r="E41" s="60"/>
      <c r="F41" s="58"/>
      <c r="G41" s="58"/>
      <c r="H41" s="58"/>
      <c r="I41" s="58"/>
      <c r="J41" s="58"/>
      <c r="K41" s="58"/>
    </row>
    <row r="42" spans="1:11" ht="12.75">
      <c r="A42" s="62" t="s">
        <v>380</v>
      </c>
      <c r="B42" s="62"/>
      <c r="C42" s="58"/>
      <c r="D42" s="58"/>
      <c r="E42" s="60"/>
      <c r="F42" s="58"/>
      <c r="G42" s="58"/>
      <c r="H42" s="58"/>
      <c r="I42" s="58"/>
      <c r="J42" s="58"/>
      <c r="K42" s="58"/>
    </row>
    <row r="43" spans="1:11" ht="12.75">
      <c r="A43" s="62" t="s">
        <v>381</v>
      </c>
      <c r="B43" s="62"/>
      <c r="C43" s="58"/>
      <c r="D43" s="58"/>
      <c r="E43" s="60"/>
      <c r="F43" s="58"/>
      <c r="G43" s="58"/>
      <c r="H43" s="58"/>
      <c r="I43" s="58"/>
      <c r="J43" s="58"/>
      <c r="K43" s="58"/>
    </row>
    <row r="44" spans="1:11" ht="12.75">
      <c r="A44" s="62"/>
      <c r="B44" s="62"/>
      <c r="C44" s="58"/>
      <c r="D44" s="58"/>
      <c r="E44" s="60"/>
      <c r="F44" s="58"/>
      <c r="G44" s="58"/>
      <c r="H44" s="58"/>
      <c r="I44" s="58"/>
      <c r="J44" s="58"/>
      <c r="K44" s="58"/>
    </row>
    <row r="45" spans="1:11" ht="12.75">
      <c r="A45" s="62" t="s">
        <v>382</v>
      </c>
      <c r="B45" s="62"/>
      <c r="C45" s="58"/>
      <c r="D45" s="58"/>
      <c r="E45" s="60"/>
      <c r="F45" s="58"/>
      <c r="G45" s="58"/>
      <c r="H45" s="58"/>
      <c r="I45" s="58"/>
      <c r="J45" s="58"/>
      <c r="K45" s="58"/>
    </row>
    <row r="46" spans="1:11" ht="12.75">
      <c r="A46" s="62" t="s">
        <v>383</v>
      </c>
      <c r="B46" s="62"/>
      <c r="C46" s="58"/>
      <c r="D46" s="58"/>
      <c r="E46" s="60"/>
      <c r="F46" s="58"/>
      <c r="G46" s="58"/>
      <c r="H46" s="58"/>
      <c r="I46" s="58"/>
      <c r="J46" s="58"/>
      <c r="K46" s="58"/>
    </row>
    <row r="47" spans="1:11" ht="12.75">
      <c r="A47" s="62" t="s">
        <v>384</v>
      </c>
      <c r="B47" s="62"/>
      <c r="C47" s="58"/>
      <c r="D47" s="58"/>
      <c r="E47" s="60"/>
      <c r="F47" s="58"/>
      <c r="G47" s="58"/>
      <c r="H47" s="58"/>
      <c r="I47" s="58"/>
      <c r="J47" s="58"/>
      <c r="K47" s="58"/>
    </row>
    <row r="48" spans="1:11" ht="12.75">
      <c r="A48" s="62"/>
      <c r="B48" s="62"/>
      <c r="C48" s="58"/>
      <c r="D48" s="58"/>
      <c r="E48" s="60"/>
      <c r="F48" s="58"/>
      <c r="G48" s="58"/>
      <c r="H48" s="58"/>
      <c r="I48" s="58"/>
      <c r="J48" s="58"/>
      <c r="K48" s="58"/>
    </row>
    <row r="49" spans="1:11" ht="12.75">
      <c r="A49" s="62" t="s">
        <v>135</v>
      </c>
      <c r="B49" s="62"/>
      <c r="C49" s="58"/>
      <c r="D49" s="58"/>
      <c r="E49" s="60"/>
      <c r="F49" s="58"/>
      <c r="G49" s="58"/>
      <c r="H49" s="58"/>
      <c r="I49" s="58"/>
      <c r="J49" s="58"/>
      <c r="K49" s="58"/>
    </row>
    <row r="50" spans="1:11" ht="12.75">
      <c r="A50" s="62" t="s">
        <v>385</v>
      </c>
      <c r="B50" s="62"/>
      <c r="C50" s="58"/>
      <c r="D50" s="58"/>
      <c r="E50" s="60"/>
      <c r="F50" s="58"/>
      <c r="G50" s="58"/>
      <c r="H50" s="58"/>
      <c r="I50" s="58"/>
      <c r="J50" s="58"/>
      <c r="K50" s="58"/>
    </row>
    <row r="51" spans="1:11" ht="12.75">
      <c r="A51" s="62" t="s">
        <v>386</v>
      </c>
      <c r="B51" s="62"/>
      <c r="C51" s="58"/>
      <c r="D51" s="58"/>
      <c r="E51" s="60"/>
      <c r="F51" s="58"/>
      <c r="G51" s="58"/>
      <c r="H51" s="58"/>
      <c r="I51" s="58"/>
      <c r="J51" s="58"/>
      <c r="K51" s="58"/>
    </row>
    <row r="52" spans="1:11" ht="12.75">
      <c r="A52" s="62"/>
      <c r="B52" s="62"/>
      <c r="C52" s="58"/>
      <c r="D52" s="58"/>
      <c r="E52" s="60"/>
      <c r="F52" s="58"/>
      <c r="G52" s="58"/>
      <c r="H52" s="58"/>
      <c r="I52" s="58"/>
      <c r="J52" s="58"/>
      <c r="K52" s="58"/>
    </row>
    <row r="53" spans="1:11" ht="12.75">
      <c r="A53" s="62" t="s">
        <v>387</v>
      </c>
      <c r="B53" s="62"/>
      <c r="C53" s="58"/>
      <c r="D53" s="58"/>
      <c r="E53" s="60"/>
      <c r="F53" s="58"/>
      <c r="G53" s="58"/>
      <c r="H53" s="58"/>
      <c r="I53" s="58"/>
      <c r="J53" s="58"/>
      <c r="K53" s="58"/>
    </row>
    <row r="54" spans="1:11" ht="12.75">
      <c r="A54" s="13" t="s">
        <v>507</v>
      </c>
      <c r="B54" s="13"/>
      <c r="C54" s="12"/>
      <c r="D54" s="12"/>
      <c r="E54" s="28"/>
      <c r="F54" s="12"/>
      <c r="G54" s="12"/>
      <c r="H54" s="12"/>
      <c r="I54" s="12"/>
      <c r="J54" s="12"/>
      <c r="K54" s="58"/>
    </row>
    <row r="55" spans="1:11" ht="12.75">
      <c r="A55" s="13" t="s">
        <v>633</v>
      </c>
      <c r="B55" s="13"/>
      <c r="C55" s="12"/>
      <c r="D55" s="12"/>
      <c r="E55" s="28"/>
      <c r="F55" s="12"/>
      <c r="G55" s="12"/>
      <c r="H55" s="12"/>
      <c r="I55" s="12"/>
      <c r="J55" s="12"/>
      <c r="K55" s="58"/>
    </row>
    <row r="56" spans="1:11" ht="12.75">
      <c r="A56" s="62" t="s">
        <v>102</v>
      </c>
      <c r="B56" s="62"/>
      <c r="C56" s="58"/>
      <c r="D56" s="58"/>
      <c r="E56" s="60"/>
      <c r="F56" s="58"/>
      <c r="G56" s="58"/>
      <c r="H56" s="58"/>
      <c r="I56" s="58"/>
      <c r="J56" s="58"/>
      <c r="K56" s="58"/>
    </row>
    <row r="57" spans="1:11" ht="12.75">
      <c r="A57" s="62" t="s">
        <v>101</v>
      </c>
      <c r="B57" s="62"/>
      <c r="C57" s="58"/>
      <c r="D57" s="58"/>
      <c r="E57" s="60"/>
      <c r="F57" s="58"/>
      <c r="G57" s="58"/>
      <c r="H57" s="58"/>
      <c r="I57" s="58"/>
      <c r="J57" s="58"/>
      <c r="K57" s="58"/>
    </row>
    <row r="58" spans="1:11" ht="12.75">
      <c r="A58" s="62"/>
      <c r="B58" s="62"/>
      <c r="C58" s="58"/>
      <c r="D58" s="58"/>
      <c r="E58" s="60"/>
      <c r="F58" s="58"/>
      <c r="G58" s="58"/>
      <c r="H58" s="58"/>
      <c r="I58" s="58"/>
      <c r="J58" s="58"/>
      <c r="K58" s="58"/>
    </row>
    <row r="59" ht="12.75">
      <c r="K59" s="58"/>
    </row>
    <row r="60" ht="12.75">
      <c r="K60" s="58"/>
    </row>
    <row r="61" ht="12.75">
      <c r="K61" s="58"/>
    </row>
    <row r="62" ht="12.75">
      <c r="K62" s="58"/>
    </row>
    <row r="63" ht="12.75">
      <c r="K63" s="58"/>
    </row>
    <row r="64" ht="12.75">
      <c r="K64" s="58"/>
    </row>
    <row r="65" ht="12.75">
      <c r="K65" s="58"/>
    </row>
    <row r="66" ht="12.75">
      <c r="K66" s="58"/>
    </row>
    <row r="67" ht="12.75">
      <c r="K67" s="58"/>
    </row>
    <row r="68" ht="12.75">
      <c r="K68" s="58"/>
    </row>
    <row r="69" ht="12.75">
      <c r="K69" s="58"/>
    </row>
    <row r="70" ht="12.75">
      <c r="K70" s="58"/>
    </row>
    <row r="71" ht="12.75">
      <c r="K71" s="58"/>
    </row>
    <row r="72" ht="12.75">
      <c r="K72" s="58"/>
    </row>
    <row r="73" ht="12.75">
      <c r="K73" s="58"/>
    </row>
    <row r="74" ht="12.75">
      <c r="K74" s="58"/>
    </row>
  </sheetData>
  <mergeCells count="1">
    <mergeCell ref="B3:E3"/>
  </mergeCells>
  <printOptions/>
  <pageMargins left="0.75" right="0.75" top="1" bottom="1" header="0.5" footer="0.5"/>
  <pageSetup horizontalDpi="600" verticalDpi="600" orientation="portrait" paperSize="9" scale="86" r:id="rId1"/>
  <headerFooter alignWithMargins="0">
    <oddFooter>&amp;C33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48"/>
  <sheetViews>
    <sheetView workbookViewId="0" topLeftCell="A21">
      <selection activeCell="H39" sqref="H39"/>
    </sheetView>
  </sheetViews>
  <sheetFormatPr defaultColWidth="9.140625" defaultRowHeight="12.75"/>
  <cols>
    <col min="1" max="1" width="42.8515625" style="0" customWidth="1"/>
    <col min="5" max="5" width="16.00390625" style="0" bestFit="1" customWidth="1"/>
    <col min="6" max="6" width="2.28125" style="0" customWidth="1"/>
    <col min="7" max="7" width="15.8515625" style="0" bestFit="1" customWidth="1"/>
  </cols>
  <sheetData>
    <row r="1" ht="12.75" hidden="1">
      <c r="A1" s="9" t="s">
        <v>626</v>
      </c>
    </row>
    <row r="2" ht="12.75" hidden="1">
      <c r="A2" s="62"/>
    </row>
    <row r="3" spans="1:10" ht="12.75" hidden="1">
      <c r="A3" s="62" t="s">
        <v>552</v>
      </c>
      <c r="B3" s="62"/>
      <c r="C3" s="58"/>
      <c r="D3" s="58"/>
      <c r="E3" s="60"/>
      <c r="F3" s="58"/>
      <c r="G3" s="58"/>
      <c r="H3" s="58"/>
      <c r="I3" s="58"/>
      <c r="J3" s="58"/>
    </row>
    <row r="4" spans="1:10" ht="12.75" hidden="1">
      <c r="A4" s="62" t="s">
        <v>553</v>
      </c>
      <c r="B4" s="62"/>
      <c r="C4" s="58"/>
      <c r="D4" s="58"/>
      <c r="E4" s="60"/>
      <c r="F4" s="58"/>
      <c r="G4" s="58"/>
      <c r="H4" s="58"/>
      <c r="I4" s="58"/>
      <c r="J4" s="58"/>
    </row>
    <row r="5" spans="1:10" ht="12.75" hidden="1">
      <c r="A5" s="62"/>
      <c r="B5" s="62"/>
      <c r="C5" s="58"/>
      <c r="D5" s="58"/>
      <c r="E5" s="60"/>
      <c r="F5" s="58"/>
      <c r="G5" s="58"/>
      <c r="H5" s="58"/>
      <c r="I5" s="58"/>
      <c r="J5" s="58"/>
    </row>
    <row r="6" spans="1:10" ht="12.75" hidden="1">
      <c r="A6" s="88" t="s">
        <v>388</v>
      </c>
      <c r="B6" s="62"/>
      <c r="C6" s="58"/>
      <c r="D6" s="58"/>
      <c r="E6" s="60"/>
      <c r="F6" s="58"/>
      <c r="G6" s="58"/>
      <c r="H6" s="58"/>
      <c r="I6" s="58"/>
      <c r="J6" s="58"/>
    </row>
    <row r="7" spans="1:10" ht="12.75" hidden="1">
      <c r="A7" s="88" t="s">
        <v>389</v>
      </c>
      <c r="B7" s="62"/>
      <c r="C7" s="58"/>
      <c r="D7" s="58"/>
      <c r="E7" s="60"/>
      <c r="F7" s="58"/>
      <c r="G7" s="58"/>
      <c r="H7" s="58"/>
      <c r="I7" s="58"/>
      <c r="J7" s="58"/>
    </row>
    <row r="8" spans="1:10" ht="12.75" hidden="1">
      <c r="A8" s="62"/>
      <c r="B8" s="62"/>
      <c r="C8" s="58"/>
      <c r="D8" s="58"/>
      <c r="E8" s="60"/>
      <c r="F8" s="58"/>
      <c r="G8" s="58"/>
      <c r="H8" s="58"/>
      <c r="I8" s="58"/>
      <c r="J8" s="58"/>
    </row>
    <row r="9" spans="1:10" ht="12.75" hidden="1">
      <c r="A9" s="62" t="s">
        <v>390</v>
      </c>
      <c r="B9" s="62"/>
      <c r="C9" s="58"/>
      <c r="D9" s="58"/>
      <c r="E9" s="60"/>
      <c r="F9" s="58"/>
      <c r="G9" s="58"/>
      <c r="H9" s="58"/>
      <c r="I9" s="58"/>
      <c r="J9" s="58"/>
    </row>
    <row r="10" spans="1:10" ht="12.75" hidden="1">
      <c r="A10" s="62"/>
      <c r="B10" s="62"/>
      <c r="C10" s="58"/>
      <c r="D10" s="58"/>
      <c r="E10" s="60"/>
      <c r="F10" s="58"/>
      <c r="G10" s="58"/>
      <c r="H10" s="58"/>
      <c r="I10" s="58"/>
      <c r="J10" s="58"/>
    </row>
    <row r="11" spans="1:10" ht="12.75" hidden="1">
      <c r="A11" s="62"/>
      <c r="B11" s="62"/>
      <c r="D11" s="58"/>
      <c r="E11" s="29" t="s">
        <v>198</v>
      </c>
      <c r="F11" s="58"/>
      <c r="G11" s="58"/>
      <c r="H11" s="58"/>
      <c r="I11" s="58"/>
      <c r="J11" s="58"/>
    </row>
    <row r="12" spans="1:10" ht="12.75" hidden="1">
      <c r="A12" s="62" t="s">
        <v>391</v>
      </c>
      <c r="B12" s="62"/>
      <c r="D12" s="58"/>
      <c r="E12" s="66" t="s">
        <v>473</v>
      </c>
      <c r="F12" s="58"/>
      <c r="G12" s="58"/>
      <c r="H12" s="58"/>
      <c r="I12" s="58"/>
      <c r="J12" s="58"/>
    </row>
    <row r="13" spans="1:10" ht="12.75" hidden="1">
      <c r="A13" s="62" t="s">
        <v>537</v>
      </c>
      <c r="B13" s="62"/>
      <c r="D13" s="58"/>
      <c r="E13" s="66" t="s">
        <v>473</v>
      </c>
      <c r="F13" s="58"/>
      <c r="G13" s="58"/>
      <c r="H13" s="58"/>
      <c r="I13" s="58"/>
      <c r="J13" s="58"/>
    </row>
    <row r="14" spans="1:10" ht="12.75" hidden="1">
      <c r="A14" s="62"/>
      <c r="B14" s="62"/>
      <c r="D14" s="58"/>
      <c r="E14" s="79"/>
      <c r="F14" s="58"/>
      <c r="G14" s="58"/>
      <c r="H14" s="58"/>
      <c r="I14" s="58"/>
      <c r="J14" s="58"/>
    </row>
    <row r="15" spans="1:10" ht="13.5" hidden="1" thickBot="1">
      <c r="A15" s="62" t="s">
        <v>392</v>
      </c>
      <c r="B15" s="62"/>
      <c r="D15" s="58"/>
      <c r="E15" s="124" t="s">
        <v>473</v>
      </c>
      <c r="F15" s="58"/>
      <c r="G15" s="58"/>
      <c r="H15" s="58"/>
      <c r="I15" s="58"/>
      <c r="J15" s="58"/>
    </row>
    <row r="16" spans="1:10" ht="13.5" hidden="1" thickTop="1">
      <c r="A16" s="62"/>
      <c r="B16" s="62"/>
      <c r="C16" s="66"/>
      <c r="D16" s="58"/>
      <c r="E16" s="60"/>
      <c r="F16" s="58"/>
      <c r="G16" s="58"/>
      <c r="H16" s="58"/>
      <c r="I16" s="58"/>
      <c r="J16" s="58"/>
    </row>
    <row r="17" spans="1:10" ht="12.75" hidden="1">
      <c r="A17" s="62"/>
      <c r="B17" s="62"/>
      <c r="C17" s="58"/>
      <c r="D17" s="58"/>
      <c r="E17" s="60"/>
      <c r="F17" s="58"/>
      <c r="G17" s="58"/>
      <c r="H17" s="58"/>
      <c r="I17" s="58"/>
      <c r="J17" s="58"/>
    </row>
    <row r="18" spans="1:10" ht="12.75" hidden="1">
      <c r="A18" s="88" t="s">
        <v>393</v>
      </c>
      <c r="B18" s="62"/>
      <c r="C18" s="58"/>
      <c r="D18" s="58"/>
      <c r="E18" s="60"/>
      <c r="F18" s="58"/>
      <c r="G18" s="58"/>
      <c r="H18" s="58"/>
      <c r="I18" s="58"/>
      <c r="J18" s="58"/>
    </row>
    <row r="19" spans="1:10" ht="12.75" hidden="1">
      <c r="A19" s="88" t="s">
        <v>394</v>
      </c>
      <c r="B19" s="62"/>
      <c r="C19" s="58"/>
      <c r="D19" s="58"/>
      <c r="E19" s="60"/>
      <c r="F19" s="58"/>
      <c r="G19" s="58"/>
      <c r="H19" s="58"/>
      <c r="I19" s="58"/>
      <c r="J19" s="58"/>
    </row>
    <row r="20" ht="12.75" hidden="1"/>
    <row r="21" spans="1:4" ht="15.75">
      <c r="A21" s="6" t="s">
        <v>571</v>
      </c>
      <c r="B21" s="25"/>
      <c r="C21" s="25"/>
      <c r="D21" s="25"/>
    </row>
    <row r="22" spans="1:7" ht="15.75">
      <c r="A22" s="6"/>
      <c r="E22" s="7" t="s">
        <v>324</v>
      </c>
      <c r="F22" s="7"/>
      <c r="G22" s="7" t="s">
        <v>324</v>
      </c>
    </row>
    <row r="23" spans="1:7" ht="15.75">
      <c r="A23" s="6"/>
      <c r="E23" s="7" t="str">
        <f>+'I &amp; E'!$H$6</f>
        <v>Year ended</v>
      </c>
      <c r="F23" s="8"/>
      <c r="G23" s="7" t="str">
        <f>+'I &amp; E'!$J$6</f>
        <v>Year ended</v>
      </c>
    </row>
    <row r="24" spans="1:7" ht="12.75">
      <c r="A24" s="9"/>
      <c r="E24" s="21">
        <f>+'I &amp; E'!$H$7</f>
        <v>38199</v>
      </c>
      <c r="F24" s="8"/>
      <c r="G24" s="21">
        <f>+'I &amp; E'!$J$7</f>
        <v>37833</v>
      </c>
    </row>
    <row r="25" spans="1:7" ht="12.75">
      <c r="A25" s="62"/>
      <c r="E25" s="10" t="s">
        <v>198</v>
      </c>
      <c r="F25" s="10"/>
      <c r="G25" s="10" t="s">
        <v>198</v>
      </c>
    </row>
    <row r="26" spans="1:7" ht="12.75">
      <c r="A26" s="62"/>
      <c r="E26" s="58"/>
      <c r="F26" s="58"/>
      <c r="G26" s="58"/>
    </row>
    <row r="27" spans="1:7" ht="12.75">
      <c r="A27" s="13" t="s">
        <v>634</v>
      </c>
      <c r="E27" s="95">
        <v>6</v>
      </c>
      <c r="F27" s="95"/>
      <c r="G27" s="95">
        <v>6</v>
      </c>
    </row>
    <row r="28" spans="1:7" ht="12.75">
      <c r="A28" s="13" t="s">
        <v>635</v>
      </c>
      <c r="E28" s="95">
        <v>0</v>
      </c>
      <c r="F28" s="95"/>
      <c r="G28" s="95">
        <v>0</v>
      </c>
    </row>
    <row r="29" spans="1:7" ht="12.75">
      <c r="A29" s="62"/>
      <c r="E29" s="95"/>
      <c r="F29" s="97"/>
      <c r="G29" s="95"/>
    </row>
    <row r="30" spans="1:7" ht="13.5" thickBot="1">
      <c r="A30" s="62"/>
      <c r="E30" s="20">
        <f>SUM(E27+E28)</f>
        <v>6</v>
      </c>
      <c r="F30" s="34"/>
      <c r="G30" s="20">
        <f>SUM(G27+G28)</f>
        <v>6</v>
      </c>
    </row>
    <row r="31" spans="1:4" ht="13.5" thickTop="1">
      <c r="A31" s="62"/>
      <c r="B31" s="39"/>
      <c r="C31" s="39"/>
      <c r="D31" s="39"/>
    </row>
    <row r="32" spans="1:4" ht="12.75">
      <c r="A32" s="62" t="s">
        <v>11</v>
      </c>
      <c r="B32" s="39"/>
      <c r="C32" s="39"/>
      <c r="D32" s="39"/>
    </row>
    <row r="33" spans="1:4" ht="12.75">
      <c r="A33" s="62"/>
      <c r="B33" s="39"/>
      <c r="C33" s="39"/>
      <c r="D33" s="39"/>
    </row>
    <row r="34" spans="1:4" ht="12.75">
      <c r="A34" s="62" t="s">
        <v>395</v>
      </c>
      <c r="B34" s="39"/>
      <c r="C34" s="39"/>
      <c r="D34" s="39"/>
    </row>
    <row r="35" spans="1:5" ht="12.75">
      <c r="A35" s="13" t="s">
        <v>636</v>
      </c>
      <c r="B35" s="39"/>
      <c r="C35" s="39"/>
      <c r="D35" s="39"/>
      <c r="E35" s="134"/>
    </row>
    <row r="36" spans="1:5" ht="12.75">
      <c r="A36" s="62" t="s">
        <v>396</v>
      </c>
      <c r="B36" s="39"/>
      <c r="C36" s="39"/>
      <c r="D36" s="39"/>
      <c r="E36" s="134"/>
    </row>
    <row r="37" spans="1:5" ht="12.75">
      <c r="A37" s="62" t="s">
        <v>10</v>
      </c>
      <c r="B37" s="39"/>
      <c r="C37" s="39"/>
      <c r="D37" s="39"/>
      <c r="E37" s="134"/>
    </row>
    <row r="38" spans="1:5" ht="12.75">
      <c r="A38" s="62"/>
      <c r="B38" s="39"/>
      <c r="C38" s="39"/>
      <c r="D38" s="39"/>
      <c r="E38" s="134"/>
    </row>
    <row r="39" spans="1:4" ht="12.75">
      <c r="A39" s="62" t="s">
        <v>7</v>
      </c>
      <c r="B39" s="39"/>
      <c r="C39" s="39"/>
      <c r="D39" s="39"/>
    </row>
    <row r="40" spans="1:4" ht="12.75">
      <c r="A40" s="62" t="s">
        <v>8</v>
      </c>
      <c r="B40" s="39"/>
      <c r="C40" s="39"/>
      <c r="D40" s="39"/>
    </row>
    <row r="41" spans="1:4" ht="12.75">
      <c r="A41" s="62" t="s">
        <v>9</v>
      </c>
      <c r="B41" s="39"/>
      <c r="C41" s="39"/>
      <c r="D41" s="39"/>
    </row>
    <row r="42" spans="1:4" ht="12.75">
      <c r="A42" s="62"/>
      <c r="B42" s="39"/>
      <c r="C42" s="39"/>
      <c r="D42" s="39"/>
    </row>
    <row r="43" spans="1:4" ht="12.75">
      <c r="A43" s="62"/>
      <c r="B43" s="39"/>
      <c r="C43" s="39"/>
      <c r="D43" s="39"/>
    </row>
    <row r="48" spans="1:5" ht="12.75">
      <c r="A48" s="62"/>
      <c r="B48" s="39"/>
      <c r="C48" s="39"/>
      <c r="D48" s="39"/>
      <c r="E48" s="134"/>
    </row>
  </sheetData>
  <printOptions/>
  <pageMargins left="0.75" right="0.75" top="1" bottom="1" header="0.5" footer="0.5"/>
  <pageSetup fitToHeight="1" fitToWidth="1" horizontalDpi="600" verticalDpi="600" orientation="portrait" paperSize="9" scale="83" r:id="rId1"/>
  <headerFooter alignWithMargins="0">
    <oddFooter>&amp;C34</oddFooter>
  </headerFooter>
</worksheet>
</file>

<file path=xl/worksheets/sheet16.xml><?xml version="1.0" encoding="utf-8"?>
<worksheet xmlns="http://schemas.openxmlformats.org/spreadsheetml/2006/main" xmlns:r="http://schemas.openxmlformats.org/officeDocument/2006/relationships">
  <dimension ref="A1:H92"/>
  <sheetViews>
    <sheetView workbookViewId="0" topLeftCell="A1">
      <selection activeCell="A2" sqref="A2"/>
    </sheetView>
  </sheetViews>
  <sheetFormatPr defaultColWidth="9.140625" defaultRowHeight="12.75"/>
  <cols>
    <col min="1" max="1" width="50.00390625" style="62" customWidth="1"/>
    <col min="2" max="2" width="15.8515625" style="58" bestFit="1" customWidth="1"/>
    <col min="3" max="3" width="1.7109375" style="58" customWidth="1"/>
    <col min="4" max="4" width="15.8515625" style="58" bestFit="1" customWidth="1"/>
    <col min="5" max="5" width="1.57421875" style="58" customWidth="1"/>
    <col min="6" max="6" width="15.421875" style="58" bestFit="1" customWidth="1"/>
    <col min="7" max="7" width="1.57421875" style="58" customWidth="1"/>
    <col min="8" max="8" width="15.421875" style="58" bestFit="1" customWidth="1"/>
    <col min="9" max="16384" width="9.140625" style="58" customWidth="1"/>
  </cols>
  <sheetData>
    <row r="1" spans="1:4" ht="15.75">
      <c r="A1" s="6" t="s">
        <v>573</v>
      </c>
      <c r="B1" s="23"/>
      <c r="C1" s="23"/>
      <c r="D1" s="23"/>
    </row>
    <row r="2" spans="1:4" ht="15.75">
      <c r="A2" s="6"/>
      <c r="B2" s="7" t="s">
        <v>323</v>
      </c>
      <c r="C2" s="7"/>
      <c r="D2" s="7" t="s">
        <v>324</v>
      </c>
    </row>
    <row r="3" spans="1:4" ht="15.75">
      <c r="A3" s="6"/>
      <c r="B3" s="7" t="str">
        <f>+'I &amp; E'!$H$6</f>
        <v>Year ended</v>
      </c>
      <c r="C3" s="8"/>
      <c r="D3" s="7" t="str">
        <f>+'I &amp; E'!$J$6</f>
        <v>Year ended</v>
      </c>
    </row>
    <row r="4" spans="1:4" ht="12.75">
      <c r="A4" s="9"/>
      <c r="B4" s="21">
        <f>+'I &amp; E'!$H$7</f>
        <v>38199</v>
      </c>
      <c r="C4" s="8"/>
      <c r="D4" s="21">
        <f>+B4</f>
        <v>38199</v>
      </c>
    </row>
    <row r="5" spans="1:4" ht="12.75">
      <c r="A5" s="9"/>
      <c r="B5" s="10" t="s">
        <v>198</v>
      </c>
      <c r="C5" s="10"/>
      <c r="D5" s="10" t="s">
        <v>198</v>
      </c>
    </row>
    <row r="6" spans="1:4" ht="12.75">
      <c r="A6" s="9"/>
      <c r="B6" s="8"/>
      <c r="C6" s="8"/>
      <c r="D6" s="8"/>
    </row>
    <row r="7" spans="1:4" ht="12.75">
      <c r="A7" s="62" t="s">
        <v>554</v>
      </c>
      <c r="B7" s="95">
        <v>24600</v>
      </c>
      <c r="C7" s="95"/>
      <c r="D7" s="95">
        <v>24600</v>
      </c>
    </row>
    <row r="8" spans="1:4" ht="12.75">
      <c r="A8" s="62" t="s">
        <v>589</v>
      </c>
      <c r="B8" s="95">
        <f>-'Notes 26 to 29'!C31</f>
        <v>5100</v>
      </c>
      <c r="C8" s="95"/>
      <c r="D8" s="95">
        <f>-'Notes 26 to 29'!C31</f>
        <v>5100</v>
      </c>
    </row>
    <row r="9" spans="1:4" ht="12.75">
      <c r="A9" s="62" t="s">
        <v>590</v>
      </c>
      <c r="B9" s="95">
        <f>-'Notes 26 to 29'!C33</f>
        <v>-4700</v>
      </c>
      <c r="C9" s="95"/>
      <c r="D9" s="95">
        <f>-'Notes 26 to 29'!C33</f>
        <v>-4700</v>
      </c>
    </row>
    <row r="10" spans="1:4" ht="12.75">
      <c r="A10" s="62" t="s">
        <v>112</v>
      </c>
      <c r="B10" s="95">
        <f>+'Notes 21 &amp; 22'!F54</f>
        <v>2200</v>
      </c>
      <c r="C10" s="95"/>
      <c r="D10" s="95">
        <f>+'Notes 21 &amp; 22'!F54</f>
        <v>2200</v>
      </c>
    </row>
    <row r="11" spans="1:4" ht="12.75">
      <c r="A11" s="62" t="s">
        <v>397</v>
      </c>
      <c r="B11" s="95">
        <v>-350</v>
      </c>
      <c r="C11" s="95"/>
      <c r="D11" s="95">
        <v>-350</v>
      </c>
    </row>
    <row r="12" spans="2:4" ht="12.75">
      <c r="B12" s="95"/>
      <c r="C12" s="95"/>
      <c r="D12" s="95"/>
    </row>
    <row r="13" spans="1:4" ht="13.5" thickBot="1">
      <c r="A13" s="62" t="s">
        <v>555</v>
      </c>
      <c r="B13" s="20">
        <f>SUM(B7:B12)</f>
        <v>26850</v>
      </c>
      <c r="C13" s="95"/>
      <c r="D13" s="20">
        <f>SUM(D7:D12)</f>
        <v>26850</v>
      </c>
    </row>
    <row r="14" spans="2:4" ht="13.5" thickTop="1">
      <c r="B14" s="95"/>
      <c r="C14" s="95"/>
      <c r="D14" s="95"/>
    </row>
    <row r="15" spans="1:4" ht="12.75">
      <c r="A15" s="62" t="s">
        <v>398</v>
      </c>
      <c r="B15" s="95"/>
      <c r="C15" s="95"/>
      <c r="D15" s="95"/>
    </row>
    <row r="16" spans="1:4" ht="12.75">
      <c r="A16" s="62" t="s">
        <v>399</v>
      </c>
      <c r="B16" s="95">
        <v>2600</v>
      </c>
      <c r="C16" s="95"/>
      <c r="D16" s="95">
        <v>2600</v>
      </c>
    </row>
    <row r="17" spans="1:4" ht="12.75">
      <c r="A17" s="62" t="s">
        <v>400</v>
      </c>
      <c r="B17" s="95">
        <v>15200</v>
      </c>
      <c r="C17" s="95"/>
      <c r="D17" s="95">
        <v>15200</v>
      </c>
    </row>
    <row r="18" spans="1:4" ht="12.75">
      <c r="A18" s="62" t="s">
        <v>572</v>
      </c>
      <c r="B18" s="95">
        <v>6700</v>
      </c>
      <c r="C18" s="95"/>
      <c r="D18" s="95">
        <v>6700</v>
      </c>
    </row>
    <row r="19" spans="1:4" ht="12.75">
      <c r="A19" s="62" t="s">
        <v>588</v>
      </c>
      <c r="B19" s="95">
        <f>+'Notes 30 to 32'!I10</f>
        <v>2350</v>
      </c>
      <c r="C19" s="95"/>
      <c r="D19" s="95">
        <f>+'Notes 30 to 32'!I10</f>
        <v>2350</v>
      </c>
    </row>
    <row r="20" spans="2:4" ht="12.75">
      <c r="B20" s="95"/>
      <c r="C20" s="95"/>
      <c r="D20" s="95"/>
    </row>
    <row r="21" spans="1:4" ht="13.5" thickBot="1">
      <c r="A21" s="62" t="s">
        <v>253</v>
      </c>
      <c r="B21" s="20">
        <f>SUM(B16:B19)</f>
        <v>26850</v>
      </c>
      <c r="C21" s="16"/>
      <c r="D21" s="20">
        <f>SUM(D16:D19)</f>
        <v>26850</v>
      </c>
    </row>
    <row r="22" spans="2:4" ht="13.5" thickTop="1">
      <c r="B22" s="95"/>
      <c r="C22" s="95"/>
      <c r="D22" s="95"/>
    </row>
    <row r="23" ht="12.75">
      <c r="A23" s="62" t="s">
        <v>508</v>
      </c>
    </row>
    <row r="24" ht="12.75">
      <c r="A24" s="62" t="s">
        <v>401</v>
      </c>
    </row>
    <row r="25" ht="12.75">
      <c r="A25" s="62" t="s">
        <v>402</v>
      </c>
    </row>
    <row r="27" ht="12.75">
      <c r="A27" s="88" t="s">
        <v>403</v>
      </c>
    </row>
    <row r="28" ht="12.75">
      <c r="A28" s="88" t="s">
        <v>404</v>
      </c>
    </row>
    <row r="29" ht="12.75">
      <c r="A29" s="88" t="s">
        <v>136</v>
      </c>
    </row>
    <row r="31" ht="15.75">
      <c r="A31" s="6" t="s">
        <v>574</v>
      </c>
    </row>
    <row r="32" spans="2:8" ht="12.75">
      <c r="B32" s="7" t="s">
        <v>323</v>
      </c>
      <c r="C32" s="7"/>
      <c r="D32" s="7" t="s">
        <v>324</v>
      </c>
      <c r="E32" s="65"/>
      <c r="F32" s="7" t="s">
        <v>323</v>
      </c>
      <c r="G32" s="65"/>
      <c r="H32" s="7" t="s">
        <v>324</v>
      </c>
    </row>
    <row r="33" spans="1:8" s="25" customFormat="1" ht="15">
      <c r="A33" s="62"/>
      <c r="B33" s="7" t="str">
        <f>+'I &amp; E'!$H$6</f>
        <v>Year ended</v>
      </c>
      <c r="C33" s="8"/>
      <c r="D33" s="7" t="str">
        <f>+'I &amp; E'!$H$6</f>
        <v>Year ended</v>
      </c>
      <c r="E33" s="65"/>
      <c r="F33" s="7" t="str">
        <f>+'I &amp; E'!$J$6</f>
        <v>Year ended</v>
      </c>
      <c r="G33" s="7"/>
      <c r="H33" s="7" t="str">
        <f>+'I &amp; E'!$J$6</f>
        <v>Year ended</v>
      </c>
    </row>
    <row r="34" spans="1:8" ht="15.75" customHeight="1">
      <c r="A34" s="10"/>
      <c r="B34" s="21">
        <f>+'I &amp; E'!$H$7</f>
        <v>38199</v>
      </c>
      <c r="C34" s="8"/>
      <c r="D34" s="21">
        <f>+'I &amp; E'!$H$7</f>
        <v>38199</v>
      </c>
      <c r="F34" s="21">
        <f>+'I &amp; E'!$J$7</f>
        <v>37833</v>
      </c>
      <c r="G34" s="8"/>
      <c r="H34" s="21">
        <f>+'I &amp; E'!$J$7</f>
        <v>37833</v>
      </c>
    </row>
    <row r="35" spans="1:8" ht="12.75">
      <c r="A35" s="10"/>
      <c r="B35" s="10" t="s">
        <v>198</v>
      </c>
      <c r="C35" s="10"/>
      <c r="D35" s="10" t="s">
        <v>198</v>
      </c>
      <c r="F35" s="10" t="s">
        <v>198</v>
      </c>
      <c r="H35" s="10" t="s">
        <v>198</v>
      </c>
    </row>
    <row r="36" spans="1:8" ht="12.75">
      <c r="A36" s="13" t="s">
        <v>261</v>
      </c>
      <c r="B36" s="95"/>
      <c r="C36" s="95"/>
      <c r="D36" s="95"/>
      <c r="E36" s="95"/>
      <c r="F36" s="95"/>
      <c r="G36" s="95"/>
      <c r="H36" s="95"/>
    </row>
    <row r="37" spans="1:8" ht="12.75">
      <c r="A37" s="13" t="s">
        <v>79</v>
      </c>
      <c r="B37" s="95">
        <v>1089</v>
      </c>
      <c r="C37" s="95"/>
      <c r="D37" s="95">
        <v>486</v>
      </c>
      <c r="E37" s="95"/>
      <c r="F37" s="95">
        <v>1197</v>
      </c>
      <c r="G37" s="95"/>
      <c r="H37" s="95">
        <v>567</v>
      </c>
    </row>
    <row r="38" spans="1:8" ht="12.75">
      <c r="A38" s="13" t="s">
        <v>575</v>
      </c>
      <c r="B38" s="95"/>
      <c r="C38" s="95"/>
      <c r="D38" s="95"/>
      <c r="E38" s="95"/>
      <c r="F38" s="95"/>
      <c r="G38" s="95"/>
      <c r="H38" s="95"/>
    </row>
    <row r="39" spans="1:8" ht="12.75">
      <c r="A39" s="13" t="s">
        <v>405</v>
      </c>
      <c r="B39" s="95">
        <v>0</v>
      </c>
      <c r="C39" s="95"/>
      <c r="D39" s="95">
        <v>510</v>
      </c>
      <c r="E39" s="95"/>
      <c r="F39" s="95">
        <v>0</v>
      </c>
      <c r="G39" s="95"/>
      <c r="H39" s="95">
        <v>637</v>
      </c>
    </row>
    <row r="40" spans="1:8" ht="12.75">
      <c r="A40" s="13" t="s">
        <v>406</v>
      </c>
      <c r="B40" s="95">
        <v>0</v>
      </c>
      <c r="C40" s="95"/>
      <c r="D40" s="95">
        <v>63</v>
      </c>
      <c r="E40" s="95"/>
      <c r="F40" s="95">
        <v>0</v>
      </c>
      <c r="G40" s="95"/>
      <c r="H40" s="95">
        <v>50</v>
      </c>
    </row>
    <row r="41" spans="1:8" s="8" customFormat="1" ht="12.75">
      <c r="A41" s="104" t="s">
        <v>262</v>
      </c>
      <c r="B41" s="97">
        <v>81</v>
      </c>
      <c r="C41" s="34"/>
      <c r="D41" s="97">
        <v>57</v>
      </c>
      <c r="E41" s="95"/>
      <c r="F41" s="95">
        <v>93</v>
      </c>
      <c r="G41" s="95"/>
      <c r="H41" s="95">
        <v>63</v>
      </c>
    </row>
    <row r="42" spans="1:8" ht="12.75">
      <c r="A42" s="13"/>
      <c r="B42" s="99"/>
      <c r="C42" s="95"/>
      <c r="D42" s="99"/>
      <c r="E42" s="95"/>
      <c r="F42" s="99"/>
      <c r="G42" s="95"/>
      <c r="H42" s="99"/>
    </row>
    <row r="43" spans="1:8" ht="13.5" thickBot="1">
      <c r="A43" s="62" t="s">
        <v>253</v>
      </c>
      <c r="B43" s="103">
        <f>SUM(B37:B41)</f>
        <v>1170</v>
      </c>
      <c r="C43" s="97"/>
      <c r="D43" s="103">
        <f>SUM(D37:D41)</f>
        <v>1116</v>
      </c>
      <c r="E43" s="95"/>
      <c r="F43" s="103">
        <f>SUM(F37:F41)</f>
        <v>1290</v>
      </c>
      <c r="G43" s="95"/>
      <c r="H43" s="103">
        <f>SUM(H37:H41)</f>
        <v>1317</v>
      </c>
    </row>
    <row r="44" spans="2:8" ht="13.5" thickTop="1">
      <c r="B44" s="95"/>
      <c r="C44" s="95"/>
      <c r="D44" s="95"/>
      <c r="E44" s="95"/>
      <c r="F44" s="95"/>
      <c r="G44" s="95"/>
      <c r="H44" s="95"/>
    </row>
    <row r="45" ht="12.75">
      <c r="A45" s="58"/>
    </row>
    <row r="46" ht="12.75">
      <c r="A46" s="58"/>
    </row>
    <row r="47" ht="12.75">
      <c r="A47" s="58"/>
    </row>
    <row r="48" ht="12.75">
      <c r="A48" s="58"/>
    </row>
    <row r="49" ht="12.75">
      <c r="A49" s="58"/>
    </row>
    <row r="50" ht="12.75">
      <c r="A50" s="58"/>
    </row>
    <row r="51" ht="12.75">
      <c r="A51" s="58"/>
    </row>
    <row r="52" ht="12.75">
      <c r="A52" s="58"/>
    </row>
    <row r="53" ht="12.75">
      <c r="A53" s="58"/>
    </row>
    <row r="54" ht="12.75">
      <c r="A54" s="58"/>
    </row>
    <row r="55" ht="12.75">
      <c r="A55" s="58"/>
    </row>
    <row r="56" ht="12.75">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sheetData>
  <printOptions/>
  <pageMargins left="0.5" right="0.5" top="1" bottom="0.5" header="0.5" footer="0.25"/>
  <pageSetup horizontalDpi="300" verticalDpi="300" orientation="portrait" paperSize="9" scale="79" r:id="rId2"/>
  <headerFooter alignWithMargins="0">
    <oddFooter>&amp;C&amp;"Times New Roman,Regular"35</oddFooter>
  </headerFooter>
  <drawing r:id="rId1"/>
</worksheet>
</file>

<file path=xl/worksheets/sheet17.xml><?xml version="1.0" encoding="utf-8"?>
<worksheet xmlns="http://schemas.openxmlformats.org/spreadsheetml/2006/main" xmlns:r="http://schemas.openxmlformats.org/officeDocument/2006/relationships">
  <dimension ref="A1:H62"/>
  <sheetViews>
    <sheetView workbookViewId="0" topLeftCell="A1">
      <selection activeCell="A2" sqref="A2"/>
    </sheetView>
  </sheetViews>
  <sheetFormatPr defaultColWidth="9.140625" defaultRowHeight="12.75"/>
  <cols>
    <col min="1" max="1" width="39.57421875" style="0" customWidth="1"/>
    <col min="2" max="2" width="16.00390625" style="0" bestFit="1" customWidth="1"/>
    <col min="3" max="3" width="2.421875" style="0" customWidth="1"/>
    <col min="4" max="4" width="16.00390625" style="0" bestFit="1" customWidth="1"/>
    <col min="5" max="5" width="2.140625" style="0" customWidth="1"/>
    <col min="6" max="6" width="15.8515625" style="0" bestFit="1" customWidth="1"/>
    <col min="7" max="7" width="2.140625" style="0" customWidth="1"/>
    <col min="8" max="8" width="15.8515625" style="0" bestFit="1" customWidth="1"/>
  </cols>
  <sheetData>
    <row r="1" spans="1:8" ht="15.75">
      <c r="A1" s="6" t="s">
        <v>576</v>
      </c>
      <c r="B1" s="25"/>
      <c r="C1" s="25"/>
      <c r="D1" s="25"/>
      <c r="E1" s="25"/>
      <c r="F1" s="25"/>
      <c r="G1" s="25"/>
      <c r="H1" s="25"/>
    </row>
    <row r="2" spans="1:8" ht="12.75">
      <c r="A2" s="9"/>
      <c r="B2" s="7" t="s">
        <v>323</v>
      </c>
      <c r="C2" s="7"/>
      <c r="D2" s="7" t="s">
        <v>324</v>
      </c>
      <c r="E2" s="65"/>
      <c r="F2" s="7" t="s">
        <v>323</v>
      </c>
      <c r="G2" s="65"/>
      <c r="H2" s="7" t="s">
        <v>324</v>
      </c>
    </row>
    <row r="3" spans="1:8" ht="12.75">
      <c r="A3" s="9"/>
      <c r="B3" s="7" t="str">
        <f>+'I &amp; E'!$H$6</f>
        <v>Year ended</v>
      </c>
      <c r="C3" s="8"/>
      <c r="D3" s="7" t="str">
        <f>+'I &amp; E'!$H$6</f>
        <v>Year ended</v>
      </c>
      <c r="E3" s="65"/>
      <c r="F3" s="7" t="str">
        <f>+'I &amp; E'!$J$6</f>
        <v>Year ended</v>
      </c>
      <c r="G3" s="7"/>
      <c r="H3" s="7" t="str">
        <f>+'I &amp; E'!$J$6</f>
        <v>Year ended</v>
      </c>
    </row>
    <row r="4" spans="1:8" ht="12.75">
      <c r="A4" s="62"/>
      <c r="B4" s="21">
        <f>+'I &amp; E'!$H$7</f>
        <v>38199</v>
      </c>
      <c r="C4" s="8"/>
      <c r="D4" s="21">
        <f>+'I &amp; E'!$H$7</f>
        <v>38199</v>
      </c>
      <c r="E4" s="58"/>
      <c r="F4" s="21">
        <f>+'I &amp; E'!$J$7</f>
        <v>37833</v>
      </c>
      <c r="G4" s="8"/>
      <c r="H4" s="21">
        <f>+'I &amp; E'!$J$7</f>
        <v>37833</v>
      </c>
    </row>
    <row r="5" spans="1:8" ht="12.75">
      <c r="A5" s="62"/>
      <c r="B5" s="10" t="s">
        <v>198</v>
      </c>
      <c r="C5" s="10"/>
      <c r="D5" s="10" t="s">
        <v>198</v>
      </c>
      <c r="E5" s="58"/>
      <c r="F5" s="10" t="s">
        <v>198</v>
      </c>
      <c r="G5" s="58"/>
      <c r="H5" s="10" t="s">
        <v>198</v>
      </c>
    </row>
    <row r="6" spans="1:8" ht="12.75">
      <c r="A6" s="62"/>
      <c r="B6" s="58"/>
      <c r="C6" s="58"/>
      <c r="D6" s="58"/>
      <c r="E6" s="58"/>
      <c r="F6" s="58"/>
      <c r="G6" s="58"/>
      <c r="H6" s="58"/>
    </row>
    <row r="7" spans="1:8" ht="12.75">
      <c r="A7" s="62" t="s">
        <v>407</v>
      </c>
      <c r="B7" s="14">
        <v>225</v>
      </c>
      <c r="C7" s="14"/>
      <c r="D7" s="14">
        <v>225</v>
      </c>
      <c r="E7" s="14"/>
      <c r="F7" s="14">
        <v>0</v>
      </c>
      <c r="G7" s="14"/>
      <c r="H7" s="14">
        <v>0</v>
      </c>
    </row>
    <row r="8" spans="1:8" ht="12.75">
      <c r="A8" s="62" t="s">
        <v>263</v>
      </c>
      <c r="B8" s="14">
        <v>36</v>
      </c>
      <c r="C8" s="14"/>
      <c r="D8" s="14">
        <v>36</v>
      </c>
      <c r="E8" s="14"/>
      <c r="F8" s="14">
        <v>36</v>
      </c>
      <c r="G8" s="14"/>
      <c r="H8" s="14">
        <v>36</v>
      </c>
    </row>
    <row r="9" spans="1:8" ht="12.75">
      <c r="A9" s="62" t="s">
        <v>408</v>
      </c>
      <c r="B9" s="14">
        <v>447</v>
      </c>
      <c r="C9" s="14"/>
      <c r="D9" s="14">
        <v>447</v>
      </c>
      <c r="E9" s="14"/>
      <c r="F9" s="14">
        <v>414</v>
      </c>
      <c r="G9" s="14"/>
      <c r="H9" s="14">
        <v>414</v>
      </c>
    </row>
    <row r="10" spans="1:8" ht="12.75">
      <c r="A10" s="62" t="s">
        <v>137</v>
      </c>
      <c r="B10" s="14">
        <v>1578</v>
      </c>
      <c r="C10" s="14"/>
      <c r="D10" s="36">
        <v>1164</v>
      </c>
      <c r="E10" s="14"/>
      <c r="F10" s="14">
        <v>1425</v>
      </c>
      <c r="G10" s="14"/>
      <c r="H10" s="14">
        <v>1080</v>
      </c>
    </row>
    <row r="11" spans="1:8" ht="12.75">
      <c r="A11" s="62" t="s">
        <v>409</v>
      </c>
      <c r="B11" s="14"/>
      <c r="C11" s="14"/>
      <c r="D11" s="14"/>
      <c r="E11" s="14"/>
      <c r="F11" s="14"/>
      <c r="G11" s="14"/>
      <c r="H11" s="14"/>
    </row>
    <row r="12" spans="1:8" ht="12.75">
      <c r="A12" s="72" t="s">
        <v>411</v>
      </c>
      <c r="B12" s="14">
        <v>0</v>
      </c>
      <c r="C12" s="14"/>
      <c r="D12" s="14">
        <v>87</v>
      </c>
      <c r="E12" s="14"/>
      <c r="F12" s="14">
        <v>0</v>
      </c>
      <c r="G12" s="14"/>
      <c r="H12" s="14">
        <v>102</v>
      </c>
    </row>
    <row r="13" spans="1:8" ht="12.75">
      <c r="A13" s="72" t="s">
        <v>410</v>
      </c>
      <c r="B13" s="14">
        <v>0</v>
      </c>
      <c r="C13" s="14"/>
      <c r="D13" s="14">
        <v>0</v>
      </c>
      <c r="E13" s="14"/>
      <c r="F13" s="14">
        <v>0</v>
      </c>
      <c r="G13" s="14"/>
      <c r="H13" s="14">
        <v>0</v>
      </c>
    </row>
    <row r="14" spans="1:8" ht="12.75">
      <c r="A14" s="62" t="s">
        <v>412</v>
      </c>
      <c r="B14" s="14">
        <v>12</v>
      </c>
      <c r="C14" s="14"/>
      <c r="D14" s="14">
        <v>0</v>
      </c>
      <c r="E14" s="14"/>
      <c r="F14" s="14">
        <v>12</v>
      </c>
      <c r="G14" s="14"/>
      <c r="H14" s="14">
        <v>0</v>
      </c>
    </row>
    <row r="15" spans="1:8" ht="12.75">
      <c r="A15" s="62" t="s">
        <v>264</v>
      </c>
      <c r="B15" s="14">
        <v>753</v>
      </c>
      <c r="C15" s="14"/>
      <c r="D15" s="14">
        <v>753</v>
      </c>
      <c r="E15" s="14"/>
      <c r="F15" s="14">
        <v>687</v>
      </c>
      <c r="G15" s="14"/>
      <c r="H15" s="14">
        <v>687</v>
      </c>
    </row>
    <row r="16" spans="1:8" ht="12.75">
      <c r="A16" s="62" t="s">
        <v>413</v>
      </c>
      <c r="B16" s="14">
        <v>687</v>
      </c>
      <c r="C16" s="14"/>
      <c r="D16" s="14">
        <v>654</v>
      </c>
      <c r="E16" s="14"/>
      <c r="F16" s="14">
        <v>1071</v>
      </c>
      <c r="G16" s="14"/>
      <c r="H16" s="14">
        <v>1023</v>
      </c>
    </row>
    <row r="17" spans="1:8" ht="12.75">
      <c r="A17" s="13" t="s">
        <v>641</v>
      </c>
      <c r="B17" s="14">
        <v>606</v>
      </c>
      <c r="C17" s="14"/>
      <c r="D17" s="14">
        <v>606</v>
      </c>
      <c r="E17" s="14"/>
      <c r="F17" s="14">
        <v>306</v>
      </c>
      <c r="G17" s="14"/>
      <c r="H17" s="14">
        <v>306</v>
      </c>
    </row>
    <row r="18" ht="12.75">
      <c r="A18" s="62"/>
    </row>
    <row r="19" spans="1:8" ht="13.5" thickBot="1">
      <c r="A19" s="62"/>
      <c r="B19" s="76">
        <f>SUM(B7:B18)</f>
        <v>4344</v>
      </c>
      <c r="C19" s="97"/>
      <c r="D19" s="76">
        <f>SUM(D7:D18)</f>
        <v>3972</v>
      </c>
      <c r="E19" s="97"/>
      <c r="F19" s="76">
        <f>SUM(F7:F18)</f>
        <v>3951</v>
      </c>
      <c r="G19" s="97"/>
      <c r="H19" s="76">
        <f>SUM(H7:H18)</f>
        <v>3648</v>
      </c>
    </row>
    <row r="20" spans="1:8" ht="13.5" thickTop="1">
      <c r="A20" s="62"/>
      <c r="B20" s="58"/>
      <c r="C20" s="58"/>
      <c r="D20" s="58"/>
      <c r="E20" s="58"/>
      <c r="F20" s="58"/>
      <c r="G20" s="58"/>
      <c r="H20" s="58"/>
    </row>
    <row r="21" spans="1:8" ht="12.75">
      <c r="A21" s="204" t="s">
        <v>80</v>
      </c>
      <c r="B21" s="199"/>
      <c r="C21" s="199"/>
      <c r="D21" s="199"/>
      <c r="E21" s="199"/>
      <c r="F21" s="199"/>
      <c r="G21" s="199"/>
      <c r="H21" s="199"/>
    </row>
    <row r="22" spans="1:8" ht="12.75">
      <c r="A22" s="62"/>
      <c r="B22" s="58"/>
      <c r="C22" s="58"/>
      <c r="D22" s="58"/>
      <c r="E22" s="58"/>
      <c r="F22" s="58"/>
      <c r="G22" s="58"/>
      <c r="H22" s="58"/>
    </row>
    <row r="23" spans="1:8" ht="15.75">
      <c r="A23" s="6" t="s">
        <v>577</v>
      </c>
      <c r="B23" s="58"/>
      <c r="C23" s="58"/>
      <c r="D23" s="58"/>
      <c r="E23" s="58"/>
      <c r="F23" s="58"/>
      <c r="G23" s="58"/>
      <c r="H23" s="58"/>
    </row>
    <row r="24" spans="1:8" ht="12.75">
      <c r="A24" s="62"/>
      <c r="B24" s="7" t="s">
        <v>323</v>
      </c>
      <c r="C24" s="7"/>
      <c r="D24" s="7" t="s">
        <v>324</v>
      </c>
      <c r="E24" s="65"/>
      <c r="F24" s="7" t="s">
        <v>323</v>
      </c>
      <c r="G24" s="65"/>
      <c r="H24" s="7" t="s">
        <v>324</v>
      </c>
    </row>
    <row r="25" spans="1:8" ht="12.75">
      <c r="A25" s="62"/>
      <c r="B25" s="7" t="str">
        <f>+'I &amp; E'!$H$6</f>
        <v>Year ended</v>
      </c>
      <c r="C25" s="8"/>
      <c r="D25" s="7" t="str">
        <f>+'I &amp; E'!$H$6</f>
        <v>Year ended</v>
      </c>
      <c r="E25" s="65"/>
      <c r="F25" s="7" t="str">
        <f>+'I &amp; E'!$J$6</f>
        <v>Year ended</v>
      </c>
      <c r="G25" s="7"/>
      <c r="H25" s="7" t="str">
        <f>+'I &amp; E'!$J$6</f>
        <v>Year ended</v>
      </c>
    </row>
    <row r="26" spans="1:8" ht="12.75">
      <c r="A26" s="62"/>
      <c r="B26" s="21">
        <f>+'I &amp; E'!$H$7</f>
        <v>38199</v>
      </c>
      <c r="C26" s="8"/>
      <c r="D26" s="21">
        <f>+'I &amp; E'!$H$7</f>
        <v>38199</v>
      </c>
      <c r="E26" s="58"/>
      <c r="F26" s="21">
        <f>+'I &amp; E'!$J$7</f>
        <v>37833</v>
      </c>
      <c r="G26" s="8"/>
      <c r="H26" s="21">
        <f>+'I &amp; E'!$J$7</f>
        <v>37833</v>
      </c>
    </row>
    <row r="27" spans="1:8" ht="12.75">
      <c r="A27" s="62"/>
      <c r="B27" s="10" t="s">
        <v>198</v>
      </c>
      <c r="C27" s="10"/>
      <c r="D27" s="10" t="s">
        <v>198</v>
      </c>
      <c r="E27" s="58"/>
      <c r="F27" s="10" t="s">
        <v>198</v>
      </c>
      <c r="G27" s="58"/>
      <c r="H27" s="10" t="s">
        <v>198</v>
      </c>
    </row>
    <row r="28" spans="1:8" ht="12.75">
      <c r="A28" s="62"/>
      <c r="B28" s="58"/>
      <c r="C28" s="58"/>
      <c r="D28" s="58"/>
      <c r="E28" s="58"/>
      <c r="F28" s="58"/>
      <c r="G28" s="58"/>
      <c r="H28" s="58"/>
    </row>
    <row r="29" spans="1:8" ht="12.75">
      <c r="A29" s="62" t="s">
        <v>414</v>
      </c>
      <c r="B29" s="95">
        <v>4275</v>
      </c>
      <c r="C29" s="95"/>
      <c r="D29" s="95">
        <v>4275</v>
      </c>
      <c r="E29" s="95"/>
      <c r="F29" s="95">
        <v>0</v>
      </c>
      <c r="G29" s="95"/>
      <c r="H29" s="95">
        <v>0</v>
      </c>
    </row>
    <row r="30" spans="1:8" ht="12.75">
      <c r="A30" s="62" t="s">
        <v>263</v>
      </c>
      <c r="B30" s="95">
        <v>126</v>
      </c>
      <c r="C30" s="95"/>
      <c r="D30" s="95">
        <v>126</v>
      </c>
      <c r="E30" s="95"/>
      <c r="F30" s="95">
        <v>162</v>
      </c>
      <c r="G30" s="95"/>
      <c r="H30" s="95">
        <v>162</v>
      </c>
    </row>
    <row r="31" spans="1:8" ht="12.75">
      <c r="A31" s="62" t="s">
        <v>133</v>
      </c>
      <c r="B31" s="97">
        <v>0</v>
      </c>
      <c r="C31" s="95"/>
      <c r="D31" s="95">
        <v>0</v>
      </c>
      <c r="E31" s="95"/>
      <c r="F31" s="95">
        <v>0</v>
      </c>
      <c r="G31" s="95"/>
      <c r="H31" s="95">
        <v>0</v>
      </c>
    </row>
    <row r="32" spans="1:8" ht="12.75">
      <c r="A32" s="62"/>
      <c r="B32" s="95"/>
      <c r="C32" s="97"/>
      <c r="D32" s="95"/>
      <c r="E32" s="97"/>
      <c r="F32" s="95"/>
      <c r="G32" s="97"/>
      <c r="H32" s="95"/>
    </row>
    <row r="33" spans="1:8" ht="13.5" thickBot="1">
      <c r="A33" s="62"/>
      <c r="B33" s="76">
        <f>SUM(B29:B31)</f>
        <v>4401</v>
      </c>
      <c r="C33" s="97"/>
      <c r="D33" s="76">
        <f>SUM(D29:D31)</f>
        <v>4401</v>
      </c>
      <c r="E33" s="97"/>
      <c r="F33" s="76">
        <f>SUM(F29:F31)</f>
        <v>162</v>
      </c>
      <c r="G33" s="97"/>
      <c r="H33" s="76">
        <f>SUM(H29:H31)</f>
        <v>162</v>
      </c>
    </row>
    <row r="34" spans="1:8" ht="13.5" thickTop="1">
      <c r="A34" s="62"/>
      <c r="B34" s="58"/>
      <c r="C34" s="61"/>
      <c r="D34" s="58"/>
      <c r="E34" s="61"/>
      <c r="F34" s="58"/>
      <c r="G34" s="61"/>
      <c r="H34" s="58"/>
    </row>
    <row r="35" spans="1:8" ht="12.75">
      <c r="A35" s="62"/>
      <c r="B35" s="58"/>
      <c r="C35" s="58"/>
      <c r="D35" s="58"/>
      <c r="E35" s="58"/>
      <c r="F35" s="58"/>
      <c r="G35" s="58"/>
      <c r="H35" s="58"/>
    </row>
    <row r="36" spans="1:8" ht="12.75">
      <c r="A36" s="62"/>
      <c r="B36" s="58"/>
      <c r="C36" s="58"/>
      <c r="D36" s="58"/>
      <c r="E36" s="58"/>
      <c r="F36" s="58"/>
      <c r="G36" s="58"/>
      <c r="H36" s="58"/>
    </row>
    <row r="37" spans="1:8" ht="12.75">
      <c r="A37" s="62"/>
      <c r="B37" s="58"/>
      <c r="C37" s="58"/>
      <c r="D37" s="58"/>
      <c r="E37" s="58"/>
      <c r="F37" s="58"/>
      <c r="G37" s="58"/>
      <c r="H37" s="58"/>
    </row>
    <row r="38" spans="1:8" ht="12.75">
      <c r="A38" s="62"/>
      <c r="B38" s="58"/>
      <c r="C38" s="58"/>
      <c r="D38" s="58"/>
      <c r="E38" s="58"/>
      <c r="F38" s="58"/>
      <c r="G38" s="58"/>
      <c r="H38" s="58"/>
    </row>
    <row r="39" spans="1:8" ht="12.75">
      <c r="A39" s="62"/>
      <c r="B39" s="58"/>
      <c r="C39" s="58"/>
      <c r="D39" s="58"/>
      <c r="E39" s="58"/>
      <c r="F39" s="58"/>
      <c r="G39" s="58"/>
      <c r="H39" s="58"/>
    </row>
    <row r="40" spans="1:8" ht="12.75">
      <c r="A40" s="62"/>
      <c r="B40" s="58"/>
      <c r="C40" s="58"/>
      <c r="D40" s="58"/>
      <c r="E40" s="58"/>
      <c r="F40" s="58"/>
      <c r="G40" s="58"/>
      <c r="H40" s="58"/>
    </row>
    <row r="41" spans="1:8" ht="12.75">
      <c r="A41" s="62"/>
      <c r="B41" s="58"/>
      <c r="C41" s="58"/>
      <c r="D41" s="58"/>
      <c r="E41" s="58"/>
      <c r="F41" s="58"/>
      <c r="G41" s="58"/>
      <c r="H41" s="58"/>
    </row>
    <row r="42" spans="1:8" ht="12.75">
      <c r="A42" s="62"/>
      <c r="B42" s="58"/>
      <c r="C42" s="58"/>
      <c r="D42" s="58"/>
      <c r="E42" s="58"/>
      <c r="F42" s="58"/>
      <c r="G42" s="58"/>
      <c r="H42" s="58"/>
    </row>
    <row r="43" spans="1:8" ht="12.75">
      <c r="A43" s="62"/>
      <c r="B43" s="58"/>
      <c r="C43" s="58"/>
      <c r="D43" s="58"/>
      <c r="E43" s="58"/>
      <c r="F43" s="58"/>
      <c r="G43" s="58"/>
      <c r="H43" s="58"/>
    </row>
    <row r="44" spans="1:8" ht="12.75">
      <c r="A44" s="62"/>
      <c r="B44" s="58"/>
      <c r="C44" s="58"/>
      <c r="D44" s="58"/>
      <c r="E44" s="58"/>
      <c r="F44" s="58"/>
      <c r="G44" s="58"/>
      <c r="H44" s="58"/>
    </row>
    <row r="45" spans="1:8" ht="12.75">
      <c r="A45" s="62"/>
      <c r="B45" s="58"/>
      <c r="C45" s="58"/>
      <c r="D45" s="58"/>
      <c r="E45" s="58"/>
      <c r="F45" s="58"/>
      <c r="G45" s="58"/>
      <c r="H45" s="58"/>
    </row>
    <row r="46" spans="1:8" ht="12.75">
      <c r="A46" s="62"/>
      <c r="B46" s="58"/>
      <c r="C46" s="58"/>
      <c r="D46" s="58"/>
      <c r="E46" s="58"/>
      <c r="F46" s="58"/>
      <c r="G46" s="58"/>
      <c r="H46" s="58"/>
    </row>
    <row r="47" spans="1:8" ht="12.75">
      <c r="A47" s="62"/>
      <c r="B47" s="58"/>
      <c r="C47" s="58"/>
      <c r="D47" s="58"/>
      <c r="E47" s="58"/>
      <c r="F47" s="58"/>
      <c r="G47" s="58"/>
      <c r="H47" s="58"/>
    </row>
    <row r="48" spans="1:8" ht="12.75">
      <c r="A48" s="62"/>
      <c r="B48" s="58"/>
      <c r="C48" s="58"/>
      <c r="D48" s="58"/>
      <c r="E48" s="58"/>
      <c r="F48" s="58"/>
      <c r="G48" s="58"/>
      <c r="H48" s="58"/>
    </row>
    <row r="49" spans="1:8" ht="12.75">
      <c r="A49" s="62"/>
      <c r="B49" s="58"/>
      <c r="C49" s="58"/>
      <c r="D49" s="58"/>
      <c r="E49" s="58"/>
      <c r="F49" s="58"/>
      <c r="G49" s="58"/>
      <c r="H49" s="58"/>
    </row>
    <row r="50" spans="1:8" ht="12.75">
      <c r="A50" s="62"/>
      <c r="B50" s="58"/>
      <c r="C50" s="58"/>
      <c r="D50" s="58"/>
      <c r="E50" s="58"/>
      <c r="F50" s="58"/>
      <c r="G50" s="58"/>
      <c r="H50" s="58"/>
    </row>
    <row r="51" spans="1:8" ht="12.75">
      <c r="A51" s="62"/>
      <c r="B51" s="58"/>
      <c r="C51" s="58"/>
      <c r="D51" s="58"/>
      <c r="E51" s="58"/>
      <c r="F51" s="58"/>
      <c r="G51" s="58"/>
      <c r="H51" s="58"/>
    </row>
    <row r="52" spans="1:8" ht="12.75">
      <c r="A52" s="62"/>
      <c r="B52" s="58"/>
      <c r="C52" s="58"/>
      <c r="D52" s="58"/>
      <c r="E52" s="58"/>
      <c r="F52" s="58"/>
      <c r="G52" s="58"/>
      <c r="H52" s="58"/>
    </row>
    <row r="53" spans="1:8" ht="12.75">
      <c r="A53" s="62"/>
      <c r="B53" s="58"/>
      <c r="C53" s="58"/>
      <c r="D53" s="58"/>
      <c r="E53" s="58"/>
      <c r="F53" s="58"/>
      <c r="G53" s="58"/>
      <c r="H53" s="58"/>
    </row>
    <row r="54" spans="1:8" ht="12.75">
      <c r="A54" s="62"/>
      <c r="B54" s="58"/>
      <c r="C54" s="58"/>
      <c r="D54" s="58"/>
      <c r="E54" s="58"/>
      <c r="F54" s="58"/>
      <c r="G54" s="58"/>
      <c r="H54" s="58"/>
    </row>
    <row r="55" spans="1:8" ht="12.75">
      <c r="A55" s="62"/>
      <c r="B55" s="58"/>
      <c r="C55" s="58"/>
      <c r="D55" s="58"/>
      <c r="E55" s="58"/>
      <c r="F55" s="58"/>
      <c r="G55" s="58"/>
      <c r="H55" s="58"/>
    </row>
    <row r="56" spans="1:8" ht="12.75">
      <c r="A56" s="62"/>
      <c r="B56" s="58"/>
      <c r="C56" s="58"/>
      <c r="D56" s="58"/>
      <c r="E56" s="58"/>
      <c r="F56" s="58"/>
      <c r="G56" s="58"/>
      <c r="H56" s="58"/>
    </row>
    <row r="57" spans="1:8" ht="12.75">
      <c r="A57" s="62"/>
      <c r="B57" s="58"/>
      <c r="C57" s="58"/>
      <c r="D57" s="58"/>
      <c r="E57" s="58"/>
      <c r="F57" s="58"/>
      <c r="G57" s="58"/>
      <c r="H57" s="58"/>
    </row>
    <row r="58" spans="1:8" ht="12.75">
      <c r="A58" s="62"/>
      <c r="B58" s="58"/>
      <c r="C58" s="58"/>
      <c r="D58" s="58"/>
      <c r="E58" s="58"/>
      <c r="F58" s="58"/>
      <c r="G58" s="58"/>
      <c r="H58" s="58"/>
    </row>
    <row r="59" spans="1:8" ht="12.75">
      <c r="A59" s="62"/>
      <c r="B59" s="58"/>
      <c r="C59" s="58"/>
      <c r="D59" s="58"/>
      <c r="E59" s="58"/>
      <c r="F59" s="58"/>
      <c r="G59" s="58"/>
      <c r="H59" s="58"/>
    </row>
    <row r="60" spans="1:8" ht="12.75">
      <c r="A60" s="62"/>
      <c r="B60" s="58"/>
      <c r="C60" s="58"/>
      <c r="D60" s="58"/>
      <c r="E60" s="58"/>
      <c r="F60" s="58"/>
      <c r="G60" s="58"/>
      <c r="H60" s="58"/>
    </row>
    <row r="61" spans="1:8" ht="12.75">
      <c r="A61" s="62"/>
      <c r="B61" s="58"/>
      <c r="C61" s="58"/>
      <c r="D61" s="58"/>
      <c r="E61" s="58"/>
      <c r="F61" s="58"/>
      <c r="G61" s="58"/>
      <c r="H61" s="58"/>
    </row>
    <row r="62" spans="1:8" ht="12.75">
      <c r="A62" s="62"/>
      <c r="B62" s="58"/>
      <c r="C62" s="58"/>
      <c r="D62" s="58"/>
      <c r="E62" s="58"/>
      <c r="F62" s="58"/>
      <c r="G62" s="58"/>
      <c r="H62" s="58"/>
    </row>
  </sheetData>
  <mergeCells count="1">
    <mergeCell ref="A21:H21"/>
  </mergeCells>
  <printOptions/>
  <pageMargins left="0.75" right="0.75" top="1" bottom="1" header="0.5" footer="0.5"/>
  <pageSetup horizontalDpi="600" verticalDpi="600" orientation="portrait" paperSize="9" scale="80" r:id="rId1"/>
  <headerFooter alignWithMargins="0">
    <oddFooter>&amp;C36</oddFooter>
  </headerFooter>
</worksheet>
</file>

<file path=xl/worksheets/sheet18.xml><?xml version="1.0" encoding="utf-8"?>
<worksheet xmlns="http://schemas.openxmlformats.org/spreadsheetml/2006/main" xmlns:r="http://schemas.openxmlformats.org/officeDocument/2006/relationships">
  <dimension ref="A1:I52"/>
  <sheetViews>
    <sheetView workbookViewId="0" topLeftCell="A17">
      <selection activeCell="A2" sqref="A2"/>
    </sheetView>
  </sheetViews>
  <sheetFormatPr defaultColWidth="9.140625" defaultRowHeight="12.75"/>
  <cols>
    <col min="1" max="1" width="47.57421875" style="62" customWidth="1"/>
    <col min="2" max="2" width="2.00390625" style="62" customWidth="1"/>
    <col min="3" max="3" width="15.8515625" style="58" bestFit="1" customWidth="1"/>
    <col min="4" max="4" width="1.7109375" style="58" customWidth="1"/>
    <col min="5" max="5" width="15.8515625" style="58" bestFit="1" customWidth="1"/>
    <col min="6" max="6" width="1.7109375" style="58" customWidth="1"/>
    <col min="7" max="7" width="15.421875" style="58" bestFit="1" customWidth="1"/>
    <col min="8" max="8" width="1.8515625" style="58" customWidth="1"/>
    <col min="9" max="9" width="15.421875" style="58" bestFit="1" customWidth="1"/>
    <col min="10" max="16384" width="9.140625" style="58" customWidth="1"/>
  </cols>
  <sheetData>
    <row r="1" spans="1:9" s="25" customFormat="1" ht="15.75">
      <c r="A1" s="6" t="s">
        <v>578</v>
      </c>
      <c r="B1" s="58"/>
      <c r="C1" s="7" t="s">
        <v>323</v>
      </c>
      <c r="D1" s="7"/>
      <c r="E1" s="7" t="s">
        <v>324</v>
      </c>
      <c r="F1" s="65"/>
      <c r="G1" s="7" t="s">
        <v>323</v>
      </c>
      <c r="H1" s="65"/>
      <c r="I1" s="7" t="s">
        <v>324</v>
      </c>
    </row>
    <row r="2" spans="2:9" ht="12.75">
      <c r="B2" s="58"/>
      <c r="C2" s="7" t="str">
        <f>+'I &amp; E'!$H$6</f>
        <v>Year ended</v>
      </c>
      <c r="D2" s="8"/>
      <c r="E2" s="7" t="str">
        <f>+'I &amp; E'!$H$6</f>
        <v>Year ended</v>
      </c>
      <c r="F2" s="65"/>
      <c r="G2" s="7" t="str">
        <f>+'I &amp; E'!$J$6</f>
        <v>Year ended</v>
      </c>
      <c r="H2" s="7"/>
      <c r="I2" s="7" t="str">
        <f>+'I &amp; E'!$J$6</f>
        <v>Year ended</v>
      </c>
    </row>
    <row r="3" spans="2:9" ht="12.75">
      <c r="B3" s="58"/>
      <c r="C3" s="21">
        <f>+'I &amp; E'!$H$7</f>
        <v>38199</v>
      </c>
      <c r="D3" s="8"/>
      <c r="E3" s="21">
        <f>+'I &amp; E'!$H$7</f>
        <v>38199</v>
      </c>
      <c r="G3" s="21">
        <f>+'I &amp; E'!$J$7</f>
        <v>37833</v>
      </c>
      <c r="H3" s="8"/>
      <c r="I3" s="21">
        <f>+'I &amp; E'!$J$7</f>
        <v>37833</v>
      </c>
    </row>
    <row r="4" spans="1:9" ht="12.75">
      <c r="A4" s="9" t="s">
        <v>407</v>
      </c>
      <c r="B4" s="58"/>
      <c r="C4" s="10" t="s">
        <v>198</v>
      </c>
      <c r="D4" s="10"/>
      <c r="E4" s="10" t="s">
        <v>198</v>
      </c>
      <c r="G4" s="10" t="s">
        <v>198</v>
      </c>
      <c r="I4" s="10" t="s">
        <v>198</v>
      </c>
    </row>
    <row r="5" spans="1:2" ht="12.75">
      <c r="A5" s="62" t="s">
        <v>415</v>
      </c>
      <c r="B5" s="58"/>
    </row>
    <row r="6" ht="12.75">
      <c r="B6" s="58"/>
    </row>
    <row r="7" spans="1:9" ht="12.75">
      <c r="A7" s="62" t="s">
        <v>81</v>
      </c>
      <c r="B7" s="58"/>
      <c r="C7" s="95">
        <v>225</v>
      </c>
      <c r="D7" s="95"/>
      <c r="E7" s="95">
        <v>225</v>
      </c>
      <c r="F7" s="95"/>
      <c r="G7" s="95">
        <v>0</v>
      </c>
      <c r="H7" s="95"/>
      <c r="I7" s="95">
        <v>0</v>
      </c>
    </row>
    <row r="8" spans="1:9" ht="12.75">
      <c r="A8" s="62" t="s">
        <v>417</v>
      </c>
      <c r="B8" s="58"/>
      <c r="C8" s="95">
        <v>225</v>
      </c>
      <c r="D8" s="95"/>
      <c r="E8" s="95">
        <v>225</v>
      </c>
      <c r="F8" s="95"/>
      <c r="G8" s="95">
        <v>0</v>
      </c>
      <c r="H8" s="95"/>
      <c r="I8" s="95">
        <v>0</v>
      </c>
    </row>
    <row r="9" spans="1:9" ht="12.75">
      <c r="A9" s="62" t="s">
        <v>418</v>
      </c>
      <c r="B9" s="58"/>
      <c r="C9" s="95">
        <v>900</v>
      </c>
      <c r="D9" s="95"/>
      <c r="E9" s="95">
        <v>900</v>
      </c>
      <c r="F9" s="95"/>
      <c r="G9" s="95">
        <v>0</v>
      </c>
      <c r="H9" s="95"/>
      <c r="I9" s="95">
        <v>0</v>
      </c>
    </row>
    <row r="10" spans="1:9" ht="12.75">
      <c r="A10" s="62" t="s">
        <v>419</v>
      </c>
      <c r="B10" s="58"/>
      <c r="C10" s="95">
        <v>3150</v>
      </c>
      <c r="D10" s="95"/>
      <c r="E10" s="95">
        <v>3150</v>
      </c>
      <c r="F10" s="95"/>
      <c r="G10" s="95">
        <v>0</v>
      </c>
      <c r="H10" s="95"/>
      <c r="I10" s="95">
        <v>0</v>
      </c>
    </row>
    <row r="11" spans="2:9" ht="12.75">
      <c r="B11" s="58"/>
      <c r="C11" s="99"/>
      <c r="D11" s="97"/>
      <c r="E11" s="99"/>
      <c r="F11" s="97"/>
      <c r="G11" s="99"/>
      <c r="H11" s="97"/>
      <c r="I11" s="99"/>
    </row>
    <row r="12" spans="1:9" ht="13.5" thickBot="1">
      <c r="A12" s="62" t="s">
        <v>253</v>
      </c>
      <c r="B12" s="58"/>
      <c r="C12" s="103">
        <f>SUM(C7:C10)</f>
        <v>4500</v>
      </c>
      <c r="D12" s="97"/>
      <c r="E12" s="103">
        <f>SUM(E7:E10)</f>
        <v>4500</v>
      </c>
      <c r="F12" s="97"/>
      <c r="G12" s="103">
        <f>SUM(G7:G10)</f>
        <v>0</v>
      </c>
      <c r="H12" s="97"/>
      <c r="I12" s="103">
        <f>SUM(I7:I10)</f>
        <v>0</v>
      </c>
    </row>
    <row r="13" spans="2:8" ht="13.5" thickTop="1">
      <c r="B13" s="58"/>
      <c r="D13" s="61"/>
      <c r="F13" s="61"/>
      <c r="H13" s="61"/>
    </row>
    <row r="14" spans="1:2" ht="12.75">
      <c r="A14" s="62" t="s">
        <v>509</v>
      </c>
      <c r="B14" s="58"/>
    </row>
    <row r="15" spans="1:2" ht="12.75">
      <c r="A15" s="13" t="s">
        <v>637</v>
      </c>
      <c r="B15" s="58"/>
    </row>
    <row r="17" spans="1:2" s="23" customFormat="1" ht="15.75">
      <c r="A17" s="6" t="s">
        <v>420</v>
      </c>
      <c r="B17" s="6"/>
    </row>
    <row r="18" spans="1:3" s="23" customFormat="1" ht="15.75">
      <c r="A18" s="13" t="s">
        <v>421</v>
      </c>
      <c r="B18" s="67"/>
      <c r="C18" s="25"/>
    </row>
    <row r="19" spans="1:9" s="8" customFormat="1" ht="12.75">
      <c r="A19" s="9"/>
      <c r="B19" s="9"/>
      <c r="C19" s="7" t="s">
        <v>323</v>
      </c>
      <c r="D19" s="7"/>
      <c r="E19" s="7" t="s">
        <v>324</v>
      </c>
      <c r="F19" s="65"/>
      <c r="G19" s="7" t="s">
        <v>323</v>
      </c>
      <c r="H19" s="65"/>
      <c r="I19" s="7" t="s">
        <v>324</v>
      </c>
    </row>
    <row r="20" spans="1:9" s="8" customFormat="1" ht="12.75">
      <c r="A20" s="9"/>
      <c r="B20" s="9"/>
      <c r="C20" s="7" t="str">
        <f>+'I &amp; E'!$H$6</f>
        <v>Year ended</v>
      </c>
      <c r="E20" s="7" t="str">
        <f>+'I &amp; E'!$H$6</f>
        <v>Year ended</v>
      </c>
      <c r="F20" s="65"/>
      <c r="G20" s="7" t="str">
        <f>+'I &amp; E'!$J$6</f>
        <v>Year ended</v>
      </c>
      <c r="H20" s="7"/>
      <c r="I20" s="7" t="str">
        <f>+'I &amp; E'!$J$6</f>
        <v>Year ended</v>
      </c>
    </row>
    <row r="21" spans="1:9" s="8" customFormat="1" ht="12.75">
      <c r="A21" s="9"/>
      <c r="B21" s="9"/>
      <c r="C21" s="21">
        <f>+'I &amp; E'!$H$7</f>
        <v>38199</v>
      </c>
      <c r="E21" s="21">
        <f>+'I &amp; E'!$H$7</f>
        <v>38199</v>
      </c>
      <c r="F21" s="58"/>
      <c r="G21" s="21">
        <f>+'I &amp; E'!$J$7</f>
        <v>37833</v>
      </c>
      <c r="I21" s="21">
        <f>+'I &amp; E'!$J$7</f>
        <v>37833</v>
      </c>
    </row>
    <row r="22" spans="3:9" ht="12.75">
      <c r="C22" s="10" t="s">
        <v>198</v>
      </c>
      <c r="D22" s="10"/>
      <c r="E22" s="10" t="s">
        <v>198</v>
      </c>
      <c r="G22" s="10" t="s">
        <v>198</v>
      </c>
      <c r="I22" s="10" t="s">
        <v>198</v>
      </c>
    </row>
    <row r="24" spans="1:9" ht="12.75">
      <c r="A24" s="62" t="s">
        <v>416</v>
      </c>
      <c r="C24" s="95">
        <v>36</v>
      </c>
      <c r="D24" s="95"/>
      <c r="E24" s="95">
        <v>36</v>
      </c>
      <c r="F24" s="95"/>
      <c r="G24" s="95">
        <v>36</v>
      </c>
      <c r="H24" s="95"/>
      <c r="I24" s="95">
        <v>36</v>
      </c>
    </row>
    <row r="25" spans="1:9" ht="12.75">
      <c r="A25" s="62" t="s">
        <v>418</v>
      </c>
      <c r="B25" s="9"/>
      <c r="C25" s="95">
        <v>126</v>
      </c>
      <c r="D25" s="95"/>
      <c r="E25" s="95">
        <v>126</v>
      </c>
      <c r="F25" s="95"/>
      <c r="G25" s="95">
        <v>162</v>
      </c>
      <c r="H25" s="95"/>
      <c r="I25" s="95">
        <v>162</v>
      </c>
    </row>
    <row r="26" spans="1:9" ht="12.75">
      <c r="A26" s="62" t="s">
        <v>419</v>
      </c>
      <c r="C26" s="95">
        <v>0</v>
      </c>
      <c r="D26" s="95"/>
      <c r="E26" s="95">
        <v>0</v>
      </c>
      <c r="F26" s="95"/>
      <c r="G26" s="95">
        <v>0</v>
      </c>
      <c r="H26" s="95"/>
      <c r="I26" s="95">
        <v>0</v>
      </c>
    </row>
    <row r="27" spans="3:9" ht="12.75">
      <c r="C27" s="99"/>
      <c r="D27" s="95"/>
      <c r="E27" s="99"/>
      <c r="F27" s="95"/>
      <c r="G27" s="99"/>
      <c r="H27" s="95"/>
      <c r="I27" s="99"/>
    </row>
    <row r="28" spans="1:9" s="8" customFormat="1" ht="13.5" thickBot="1">
      <c r="A28" s="62" t="s">
        <v>253</v>
      </c>
      <c r="B28" s="9"/>
      <c r="C28" s="103">
        <f>SUM(C24:C26)</f>
        <v>162</v>
      </c>
      <c r="D28" s="97"/>
      <c r="E28" s="103">
        <f>SUM(E24:E26)</f>
        <v>162</v>
      </c>
      <c r="F28" s="97"/>
      <c r="G28" s="103">
        <f>SUM(G24:G26)</f>
        <v>198</v>
      </c>
      <c r="H28" s="97"/>
      <c r="I28" s="103">
        <f>SUM(I24:I26)</f>
        <v>198</v>
      </c>
    </row>
    <row r="29" spans="3:9" ht="13.5" thickTop="1">
      <c r="C29" s="10"/>
      <c r="D29" s="10"/>
      <c r="E29" s="10"/>
      <c r="G29" s="10"/>
      <c r="I29" s="10"/>
    </row>
    <row r="30" spans="1:4" ht="15">
      <c r="A30" s="69" t="s">
        <v>587</v>
      </c>
      <c r="B30" s="47"/>
      <c r="C30" s="40"/>
      <c r="D30" s="47"/>
    </row>
    <row r="31" spans="2:4" ht="12.75">
      <c r="B31" s="29"/>
      <c r="C31" s="8"/>
      <c r="D31" s="29"/>
    </row>
    <row r="32" spans="2:8" ht="12.75">
      <c r="B32" s="58"/>
      <c r="F32" s="8" t="s">
        <v>422</v>
      </c>
      <c r="G32" s="8"/>
      <c r="H32" s="8"/>
    </row>
    <row r="33" spans="1:2" ht="12.75">
      <c r="A33" s="9"/>
      <c r="B33" s="58"/>
    </row>
    <row r="34" spans="2:9" ht="12.75">
      <c r="B34" s="58"/>
      <c r="E34" s="7" t="s">
        <v>423</v>
      </c>
      <c r="F34" s="7"/>
      <c r="G34" s="7" t="s">
        <v>260</v>
      </c>
      <c r="H34" s="7"/>
      <c r="I34" s="7" t="s">
        <v>253</v>
      </c>
    </row>
    <row r="35" spans="2:9" ht="12.75">
      <c r="B35" s="58"/>
      <c r="E35" s="10" t="s">
        <v>198</v>
      </c>
      <c r="G35" s="10" t="s">
        <v>198</v>
      </c>
      <c r="I35" s="10" t="s">
        <v>198</v>
      </c>
    </row>
    <row r="36" ht="12.75">
      <c r="B36" s="58"/>
    </row>
    <row r="37" spans="1:9" ht="12.75">
      <c r="A37" s="62" t="s">
        <v>550</v>
      </c>
      <c r="B37" s="58"/>
      <c r="E37" s="95">
        <v>894</v>
      </c>
      <c r="F37" s="95"/>
      <c r="G37" s="95">
        <v>1230</v>
      </c>
      <c r="H37" s="95"/>
      <c r="I37" s="95">
        <f>SUM(E37:G37)</f>
        <v>2124</v>
      </c>
    </row>
    <row r="38" spans="1:9" ht="12.75">
      <c r="A38" s="62" t="s">
        <v>162</v>
      </c>
      <c r="B38" s="58"/>
      <c r="E38" s="95">
        <v>-90</v>
      </c>
      <c r="F38" s="95"/>
      <c r="G38" s="95">
        <v>-558</v>
      </c>
      <c r="H38" s="95"/>
      <c r="I38" s="95">
        <f>SUM(E38:G38)</f>
        <v>-648</v>
      </c>
    </row>
    <row r="39" spans="1:9" ht="12.75">
      <c r="A39" s="62" t="s">
        <v>424</v>
      </c>
      <c r="B39" s="58"/>
      <c r="E39" s="95">
        <v>2022</v>
      </c>
      <c r="F39" s="95"/>
      <c r="G39" s="95">
        <v>0</v>
      </c>
      <c r="H39" s="95"/>
      <c r="I39" s="95">
        <f>SUM(E39:G39)</f>
        <v>2022</v>
      </c>
    </row>
    <row r="40" spans="2:9" ht="12.75">
      <c r="B40" s="58"/>
      <c r="E40" s="99"/>
      <c r="F40" s="97"/>
      <c r="G40" s="99"/>
      <c r="H40" s="97"/>
      <c r="I40" s="99"/>
    </row>
    <row r="41" spans="1:9" ht="13.5" thickBot="1">
      <c r="A41" s="62" t="s">
        <v>551</v>
      </c>
      <c r="B41" s="58"/>
      <c r="E41" s="103">
        <f>SUM(E37:E39)</f>
        <v>2826</v>
      </c>
      <c r="F41" s="97"/>
      <c r="G41" s="103">
        <f>SUM(G37:G39)</f>
        <v>672</v>
      </c>
      <c r="H41" s="97"/>
      <c r="I41" s="103">
        <f>SUM(I37:I39)</f>
        <v>3498</v>
      </c>
    </row>
    <row r="42" spans="1:5" ht="13.5" thickTop="1">
      <c r="A42" s="9"/>
      <c r="B42" s="58"/>
      <c r="C42" s="39"/>
      <c r="D42" s="39"/>
      <c r="E42" s="39"/>
    </row>
    <row r="43" spans="1:5" ht="12.75">
      <c r="A43" s="88" t="s">
        <v>174</v>
      </c>
      <c r="B43" s="58"/>
      <c r="C43" s="61"/>
      <c r="E43" s="61"/>
    </row>
    <row r="44" spans="1:5" ht="12.75">
      <c r="A44" s="88"/>
      <c r="B44" s="58"/>
      <c r="C44" s="61"/>
      <c r="E44" s="61"/>
    </row>
    <row r="45" spans="1:4" ht="12.75">
      <c r="A45" s="62" t="s">
        <v>528</v>
      </c>
      <c r="B45" s="71"/>
      <c r="C45" s="72"/>
      <c r="D45" s="73"/>
    </row>
    <row r="46" spans="1:4" ht="12.75">
      <c r="A46" s="62" t="s">
        <v>510</v>
      </c>
      <c r="B46" s="71"/>
      <c r="C46" s="72"/>
      <c r="D46" s="73"/>
    </row>
    <row r="47" spans="1:4" ht="12.75">
      <c r="A47" s="62" t="s">
        <v>511</v>
      </c>
      <c r="B47" s="71"/>
      <c r="C47" s="72"/>
      <c r="D47" s="72"/>
    </row>
    <row r="48" spans="1:4" ht="12.75">
      <c r="A48" s="62" t="s">
        <v>512</v>
      </c>
      <c r="B48" s="71"/>
      <c r="C48" s="72"/>
      <c r="D48" s="72"/>
    </row>
    <row r="49" spans="2:4" ht="12.75">
      <c r="B49" s="71"/>
      <c r="C49" s="72"/>
      <c r="D49" s="72"/>
    </row>
    <row r="50" spans="2:4" ht="12.75">
      <c r="B50" s="71"/>
      <c r="C50" s="72"/>
      <c r="D50" s="73"/>
    </row>
    <row r="51" spans="2:4" ht="12.75">
      <c r="B51" s="71"/>
      <c r="C51" s="72"/>
      <c r="D51" s="72"/>
    </row>
    <row r="52" spans="2:4" ht="12.75">
      <c r="B52" s="71"/>
      <c r="C52" s="72"/>
      <c r="D52" s="72"/>
    </row>
  </sheetData>
  <printOptions/>
  <pageMargins left="0.5" right="0.5" top="1" bottom="0.5" header="0.5" footer="0.25"/>
  <pageSetup horizontalDpi="300" verticalDpi="300" orientation="portrait" paperSize="9" scale="79" r:id="rId2"/>
  <headerFooter alignWithMargins="0">
    <oddFooter>&amp;C&amp;"Times New Roman,Regular"37</oddFooter>
  </headerFooter>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1">
      <selection activeCell="A2" sqref="A2"/>
    </sheetView>
  </sheetViews>
  <sheetFormatPr defaultColWidth="9.140625" defaultRowHeight="12.75"/>
  <cols>
    <col min="1" max="1" width="59.421875" style="62" customWidth="1"/>
    <col min="2" max="2" width="12.421875" style="58" customWidth="1"/>
    <col min="3" max="3" width="1.7109375" style="58" customWidth="1"/>
    <col min="4" max="4" width="11.28125" style="58" customWidth="1"/>
    <col min="5" max="5" width="1.421875" style="58" customWidth="1"/>
    <col min="6" max="6" width="11.57421875" style="58" customWidth="1"/>
    <col min="7" max="16384" width="9.140625" style="58" customWidth="1"/>
  </cols>
  <sheetData>
    <row r="1" spans="1:6" ht="15.75">
      <c r="A1" s="6" t="s">
        <v>175</v>
      </c>
      <c r="B1" s="71"/>
      <c r="D1" s="8" t="s">
        <v>422</v>
      </c>
      <c r="E1" s="8"/>
      <c r="F1" s="8"/>
    </row>
    <row r="2" spans="2:4" ht="12.75" hidden="1">
      <c r="B2" s="70"/>
      <c r="C2" s="70"/>
      <c r="D2" s="70"/>
    </row>
    <row r="3" spans="2:4" ht="12.75" hidden="1">
      <c r="B3" s="70"/>
      <c r="C3" s="70"/>
      <c r="D3" s="70"/>
    </row>
    <row r="4" spans="2:4" ht="12.75" hidden="1">
      <c r="B4" s="70"/>
      <c r="C4" s="70"/>
      <c r="D4" s="70"/>
    </row>
    <row r="5" spans="2:4" ht="12.75" hidden="1">
      <c r="B5" s="74"/>
      <c r="C5" s="77"/>
      <c r="D5" s="74"/>
    </row>
    <row r="6" spans="2:4" ht="12.75" hidden="1">
      <c r="B6" s="61"/>
      <c r="C6" s="61"/>
      <c r="D6" s="61"/>
    </row>
    <row r="7" spans="2:4" ht="9" customHeight="1" hidden="1">
      <c r="B7" s="61"/>
      <c r="C7" s="61"/>
      <c r="D7" s="61"/>
    </row>
    <row r="8" ht="12.75" hidden="1"/>
    <row r="9" ht="12.75" hidden="1"/>
    <row r="10" ht="12.75" hidden="1">
      <c r="D10" s="66"/>
    </row>
    <row r="11" ht="12.75" hidden="1"/>
    <row r="12" ht="12.75" hidden="1"/>
    <row r="13" ht="12.75" hidden="1"/>
    <row r="14" ht="12.75" hidden="1"/>
    <row r="15" ht="12.75" hidden="1"/>
    <row r="16" spans="2:6" ht="25.5">
      <c r="B16" s="47" t="s">
        <v>514</v>
      </c>
      <c r="C16" s="8"/>
      <c r="D16" s="47" t="s">
        <v>425</v>
      </c>
      <c r="E16" s="8"/>
      <c r="F16" s="29" t="s">
        <v>253</v>
      </c>
    </row>
    <row r="17" spans="2:6" ht="12.75">
      <c r="B17" s="10" t="s">
        <v>198</v>
      </c>
      <c r="D17" s="10" t="s">
        <v>198</v>
      </c>
      <c r="F17" s="10" t="s">
        <v>198</v>
      </c>
    </row>
    <row r="18" ht="12.75">
      <c r="A18" s="9" t="s">
        <v>550</v>
      </c>
    </row>
    <row r="19" spans="1:7" ht="12.75">
      <c r="A19" s="13" t="s">
        <v>638</v>
      </c>
      <c r="B19" s="14">
        <v>7446</v>
      </c>
      <c r="C19" s="14"/>
      <c r="D19" s="14">
        <v>0</v>
      </c>
      <c r="E19" s="14"/>
      <c r="F19" s="14">
        <f>SUM(B19:D19)</f>
        <v>7446</v>
      </c>
      <c r="G19" s="12"/>
    </row>
    <row r="20" spans="1:7" ht="12.75">
      <c r="A20" s="13" t="s">
        <v>427</v>
      </c>
      <c r="B20" s="14">
        <v>1566</v>
      </c>
      <c r="C20" s="14"/>
      <c r="D20" s="14">
        <v>150</v>
      </c>
      <c r="E20" s="14"/>
      <c r="F20" s="14">
        <f>SUM(B20:D20)</f>
        <v>1716</v>
      </c>
      <c r="G20" s="12"/>
    </row>
    <row r="21" spans="1:7" ht="12.75">
      <c r="A21" s="13" t="s">
        <v>426</v>
      </c>
      <c r="B21" s="14"/>
      <c r="C21" s="14"/>
      <c r="D21" s="14"/>
      <c r="E21" s="14"/>
      <c r="F21" s="14"/>
      <c r="G21" s="12"/>
    </row>
    <row r="22" spans="1:7" ht="12.75">
      <c r="A22" s="13" t="s">
        <v>638</v>
      </c>
      <c r="B22" s="14">
        <f>906+642-231</f>
        <v>1317</v>
      </c>
      <c r="C22" s="14"/>
      <c r="D22" s="14">
        <v>0</v>
      </c>
      <c r="E22" s="14"/>
      <c r="F22" s="14">
        <f>SUM(B22:D22)</f>
        <v>1317</v>
      </c>
      <c r="G22" s="12"/>
    </row>
    <row r="23" spans="1:7" ht="12.75">
      <c r="A23" s="13" t="s">
        <v>427</v>
      </c>
      <c r="B23" s="14">
        <v>231</v>
      </c>
      <c r="C23" s="14"/>
      <c r="D23" s="14">
        <v>162</v>
      </c>
      <c r="E23" s="14"/>
      <c r="F23" s="14">
        <f>SUM(B23:D23)</f>
        <v>393</v>
      </c>
      <c r="G23" s="12"/>
    </row>
    <row r="24" spans="1:7" ht="12.75">
      <c r="A24" s="13" t="s">
        <v>428</v>
      </c>
      <c r="B24" s="14"/>
      <c r="C24" s="14"/>
      <c r="D24" s="14"/>
      <c r="E24" s="14"/>
      <c r="F24" s="14"/>
      <c r="G24" s="12"/>
    </row>
    <row r="25" spans="1:7" ht="12.75">
      <c r="A25" s="13" t="s">
        <v>638</v>
      </c>
      <c r="B25" s="14">
        <v>1476</v>
      </c>
      <c r="C25" s="14"/>
      <c r="D25" s="14">
        <v>0</v>
      </c>
      <c r="E25" s="14"/>
      <c r="F25" s="14">
        <f>SUM(B25:D25)</f>
        <v>1476</v>
      </c>
      <c r="G25" s="12"/>
    </row>
    <row r="26" spans="1:7" ht="12.75">
      <c r="A26" s="13" t="s">
        <v>427</v>
      </c>
      <c r="B26" s="14">
        <v>405</v>
      </c>
      <c r="C26" s="14"/>
      <c r="D26" s="14">
        <v>81</v>
      </c>
      <c r="E26" s="14"/>
      <c r="F26" s="14">
        <f>SUM(B26:D26)</f>
        <v>486</v>
      </c>
      <c r="G26" s="12"/>
    </row>
    <row r="27" spans="1:7" ht="12.75">
      <c r="A27" s="13"/>
      <c r="B27" s="14"/>
      <c r="C27" s="14"/>
      <c r="D27" s="14"/>
      <c r="E27" s="14"/>
      <c r="F27" s="14"/>
      <c r="G27" s="12"/>
    </row>
    <row r="28" spans="1:6" ht="12.75">
      <c r="A28" s="9" t="s">
        <v>253</v>
      </c>
      <c r="B28" s="34">
        <v>8679</v>
      </c>
      <c r="C28" s="16"/>
      <c r="D28" s="16">
        <v>231</v>
      </c>
      <c r="E28" s="16"/>
      <c r="F28" s="16">
        <v>8910</v>
      </c>
    </row>
    <row r="29" spans="2:6" ht="12.75">
      <c r="B29" s="95"/>
      <c r="C29" s="95"/>
      <c r="D29" s="95"/>
      <c r="E29" s="95"/>
      <c r="F29" s="95"/>
    </row>
    <row r="30" spans="1:6" ht="12.75">
      <c r="A30" s="9" t="s">
        <v>551</v>
      </c>
      <c r="B30" s="95"/>
      <c r="C30" s="95"/>
      <c r="D30" s="95"/>
      <c r="E30" s="95"/>
      <c r="F30" s="95"/>
    </row>
    <row r="31" spans="1:6" ht="12.75">
      <c r="A31" s="62" t="s">
        <v>638</v>
      </c>
      <c r="B31" s="95">
        <f>+B19+B22-B25</f>
        <v>7287</v>
      </c>
      <c r="C31" s="95"/>
      <c r="D31" s="95">
        <f>+D19+D22-D25</f>
        <v>0</v>
      </c>
      <c r="E31" s="95"/>
      <c r="F31" s="95">
        <f>+F19+F22-F25</f>
        <v>7287</v>
      </c>
    </row>
    <row r="32" spans="1:6" ht="13.5" thickBot="1">
      <c r="A32" s="62" t="s">
        <v>427</v>
      </c>
      <c r="B32" s="103">
        <f>+B20+B23-B26</f>
        <v>1392</v>
      </c>
      <c r="C32" s="95"/>
      <c r="D32" s="103">
        <f>+D20+D23-D26</f>
        <v>231</v>
      </c>
      <c r="E32" s="95"/>
      <c r="F32" s="103">
        <f>+F20+F23-F26</f>
        <v>1623</v>
      </c>
    </row>
    <row r="33" spans="2:6" ht="13.5" thickTop="1">
      <c r="B33" s="97"/>
      <c r="C33" s="95"/>
      <c r="D33" s="97"/>
      <c r="E33" s="95"/>
      <c r="F33" s="97"/>
    </row>
    <row r="34" spans="1:6" ht="13.5" thickBot="1">
      <c r="A34" s="9" t="s">
        <v>253</v>
      </c>
      <c r="B34" s="178">
        <f>SUM(B31:B33)</f>
        <v>8679</v>
      </c>
      <c r="C34" s="16"/>
      <c r="D34" s="178">
        <f>SUM(D31:D33)</f>
        <v>231</v>
      </c>
      <c r="E34" s="16"/>
      <c r="F34" s="178">
        <f>SUM(F31:F33)</f>
        <v>8910</v>
      </c>
    </row>
    <row r="35" spans="1:6" ht="13.5" thickTop="1">
      <c r="A35" s="127"/>
      <c r="B35" s="34"/>
      <c r="C35" s="16"/>
      <c r="D35" s="16"/>
      <c r="E35" s="16"/>
      <c r="F35" s="16"/>
    </row>
    <row r="36" ht="12.75">
      <c r="A36" s="9" t="s">
        <v>513</v>
      </c>
    </row>
    <row r="38" ht="12.75">
      <c r="B38" s="10" t="s">
        <v>198</v>
      </c>
    </row>
    <row r="40" spans="1:2" ht="12.75">
      <c r="A40" s="62" t="s">
        <v>171</v>
      </c>
      <c r="B40" s="95">
        <f>64+100</f>
        <v>164</v>
      </c>
    </row>
    <row r="41" spans="1:2" ht="12.75">
      <c r="A41" s="62" t="s">
        <v>82</v>
      </c>
      <c r="B41" s="95">
        <v>67</v>
      </c>
    </row>
    <row r="42" spans="1:2" ht="12.75">
      <c r="A42" s="62" t="s">
        <v>172</v>
      </c>
      <c r="B42" s="95">
        <f>675+642</f>
        <v>1317</v>
      </c>
    </row>
    <row r="43" ht="12.75">
      <c r="B43" s="95"/>
    </row>
    <row r="44" spans="1:2" ht="13.5" thickBot="1">
      <c r="A44" s="62" t="s">
        <v>253</v>
      </c>
      <c r="B44" s="125">
        <f>SUM(B40:B43)</f>
        <v>1548</v>
      </c>
    </row>
    <row r="45" ht="13.5" thickTop="1"/>
    <row r="46" ht="15.75">
      <c r="A46" s="6" t="s">
        <v>177</v>
      </c>
    </row>
    <row r="47" spans="2:6" ht="12.75">
      <c r="B47" s="71"/>
      <c r="D47" s="8" t="s">
        <v>422</v>
      </c>
      <c r="E47" s="8"/>
      <c r="F47" s="8"/>
    </row>
    <row r="48" spans="2:6" ht="12.75">
      <c r="B48" s="7" t="s">
        <v>332</v>
      </c>
      <c r="C48" s="7"/>
      <c r="D48" s="7" t="s">
        <v>333</v>
      </c>
      <c r="E48" s="7"/>
      <c r="F48" s="7" t="s">
        <v>253</v>
      </c>
    </row>
    <row r="49" spans="2:6" ht="12.75">
      <c r="B49" s="10" t="s">
        <v>198</v>
      </c>
      <c r="D49" s="10" t="s">
        <v>198</v>
      </c>
      <c r="F49" s="10" t="s">
        <v>198</v>
      </c>
    </row>
    <row r="51" spans="1:6" ht="12.75">
      <c r="A51" s="62" t="s">
        <v>550</v>
      </c>
      <c r="B51" s="95">
        <v>17100</v>
      </c>
      <c r="C51" s="95"/>
      <c r="D51" s="95">
        <v>7500</v>
      </c>
      <c r="E51" s="95"/>
      <c r="F51" s="95">
        <f>SUM(B51:D51)</f>
        <v>24600</v>
      </c>
    </row>
    <row r="52" spans="2:6" ht="12.75">
      <c r="B52" s="95"/>
      <c r="C52" s="95"/>
      <c r="D52" s="95"/>
      <c r="E52" s="95"/>
      <c r="F52" s="95"/>
    </row>
    <row r="53" spans="1:6" ht="12.75">
      <c r="A53" s="62" t="s">
        <v>255</v>
      </c>
      <c r="B53" s="95">
        <v>100</v>
      </c>
      <c r="C53" s="95"/>
      <c r="D53" s="95">
        <v>0</v>
      </c>
      <c r="E53" s="95"/>
      <c r="F53" s="95">
        <f>SUM(B53:D53)</f>
        <v>100</v>
      </c>
    </row>
    <row r="54" spans="1:6" ht="12.75">
      <c r="A54" s="62" t="s">
        <v>310</v>
      </c>
      <c r="B54" s="95">
        <v>1600</v>
      </c>
      <c r="C54" s="95"/>
      <c r="D54" s="95">
        <v>600</v>
      </c>
      <c r="E54" s="95"/>
      <c r="F54" s="95">
        <f>SUM(B54:D54)</f>
        <v>2200</v>
      </c>
    </row>
    <row r="55" spans="1:6" ht="12.75">
      <c r="A55" s="62" t="s">
        <v>429</v>
      </c>
      <c r="B55" s="95">
        <v>500</v>
      </c>
      <c r="C55" s="95"/>
      <c r="D55" s="95">
        <v>300</v>
      </c>
      <c r="E55" s="95"/>
      <c r="F55" s="95">
        <f>SUM(B55:D55)</f>
        <v>800</v>
      </c>
    </row>
    <row r="56" spans="1:6" ht="12.75">
      <c r="A56" s="62" t="s">
        <v>178</v>
      </c>
      <c r="B56" s="95">
        <v>-650</v>
      </c>
      <c r="C56" s="95"/>
      <c r="D56" s="95">
        <v>-200</v>
      </c>
      <c r="E56" s="95"/>
      <c r="F56" s="95">
        <f>SUM(B56:D56)</f>
        <v>-850</v>
      </c>
    </row>
    <row r="57" spans="2:6" ht="12.75">
      <c r="B57" s="95"/>
      <c r="C57" s="95"/>
      <c r="D57" s="95"/>
      <c r="E57" s="95"/>
      <c r="F57" s="95"/>
    </row>
    <row r="58" spans="1:6" ht="13.5" thickBot="1">
      <c r="A58" s="62" t="s">
        <v>551</v>
      </c>
      <c r="B58" s="125">
        <f>SUM(B51:B57)</f>
        <v>18650</v>
      </c>
      <c r="C58" s="95"/>
      <c r="D58" s="125">
        <f>SUM(D51:D57)</f>
        <v>8200</v>
      </c>
      <c r="E58" s="95"/>
      <c r="F58" s="125">
        <f>SUM(F51:F57)</f>
        <v>26850</v>
      </c>
    </row>
    <row r="59" ht="13.5" thickTop="1"/>
    <row r="60" ht="12.75">
      <c r="A60" s="9" t="s">
        <v>430</v>
      </c>
    </row>
    <row r="61" spans="2:6" ht="12.75">
      <c r="B61" s="95"/>
      <c r="C61" s="95"/>
      <c r="D61" s="95"/>
      <c r="E61" s="95"/>
      <c r="F61" s="95"/>
    </row>
    <row r="62" spans="1:6" ht="12.75">
      <c r="A62" s="62" t="s">
        <v>431</v>
      </c>
      <c r="B62" s="95">
        <v>3200</v>
      </c>
      <c r="C62" s="95"/>
      <c r="D62" s="95">
        <v>0</v>
      </c>
      <c r="E62" s="95"/>
      <c r="F62" s="95">
        <f>SUM(B62:D62)</f>
        <v>3200</v>
      </c>
    </row>
    <row r="63" spans="1:6" ht="12.75">
      <c r="A63" s="62" t="s">
        <v>432</v>
      </c>
      <c r="B63" s="95">
        <v>650</v>
      </c>
      <c r="C63" s="95"/>
      <c r="D63" s="95">
        <v>0</v>
      </c>
      <c r="E63" s="95"/>
      <c r="F63" s="95">
        <f>SUM(B63:D63)</f>
        <v>650</v>
      </c>
    </row>
    <row r="64" spans="1:6" ht="12.75">
      <c r="A64" s="62" t="s">
        <v>433</v>
      </c>
      <c r="B64" s="95">
        <v>11250</v>
      </c>
      <c r="C64" s="95"/>
      <c r="D64" s="95">
        <v>0</v>
      </c>
      <c r="E64" s="95"/>
      <c r="F64" s="95">
        <f>SUM(B64:D64)</f>
        <v>11250</v>
      </c>
    </row>
    <row r="65" spans="1:6" ht="12.75">
      <c r="A65" s="62" t="s">
        <v>434</v>
      </c>
      <c r="B65" s="95">
        <v>3550</v>
      </c>
      <c r="C65" s="95"/>
      <c r="D65" s="95">
        <v>8200</v>
      </c>
      <c r="E65" s="95"/>
      <c r="F65" s="95">
        <f>SUM(B65:D65)</f>
        <v>11750</v>
      </c>
    </row>
    <row r="66" spans="2:6" ht="12.75">
      <c r="B66" s="95"/>
      <c r="C66" s="95"/>
      <c r="D66" s="95"/>
      <c r="E66" s="95"/>
      <c r="F66" s="95"/>
    </row>
    <row r="67" spans="1:6" ht="13.5" thickBot="1">
      <c r="A67" s="62" t="s">
        <v>253</v>
      </c>
      <c r="B67" s="125">
        <f>SUM(B60:B66)</f>
        <v>18650</v>
      </c>
      <c r="C67" s="95"/>
      <c r="D67" s="125">
        <f>SUM(D60:D66)</f>
        <v>8200</v>
      </c>
      <c r="E67" s="95"/>
      <c r="F67" s="125">
        <f>SUM(F60:F66)</f>
        <v>26850</v>
      </c>
    </row>
    <row r="68" spans="2:6" ht="13.5" thickTop="1">
      <c r="B68" s="95"/>
      <c r="C68" s="95"/>
      <c r="D68" s="95"/>
      <c r="E68" s="95"/>
      <c r="F68" s="95"/>
    </row>
    <row r="69" ht="12.75">
      <c r="A69" s="88" t="s">
        <v>179</v>
      </c>
    </row>
    <row r="70" ht="12.75">
      <c r="A70" s="88" t="s">
        <v>180</v>
      </c>
    </row>
  </sheetData>
  <printOptions/>
  <pageMargins left="0.5" right="0.5" top="1" bottom="0.5" header="0.5" footer="0.25"/>
  <pageSetup horizontalDpi="300" verticalDpi="300" orientation="portrait" paperSize="9" scale="90" r:id="rId2"/>
  <headerFooter alignWithMargins="0">
    <oddFooter>&amp;C&amp;"Times New Roman,Regular"38</oddFooter>
  </headerFooter>
  <drawing r:id="rId1"/>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C8" sqref="C8:E8"/>
    </sheetView>
  </sheetViews>
  <sheetFormatPr defaultColWidth="9.140625" defaultRowHeight="12.75"/>
  <cols>
    <col min="1" max="1" width="52.140625" style="0" customWidth="1"/>
    <col min="2" max="2" width="6.57421875" style="0" customWidth="1"/>
    <col min="3" max="3" width="11.7109375" style="0" customWidth="1"/>
    <col min="4" max="4" width="2.140625" style="0" customWidth="1"/>
    <col min="5" max="5" width="12.7109375" style="0" customWidth="1"/>
    <col min="6" max="6" width="2.140625" style="0" customWidth="1"/>
    <col min="7" max="7" width="15.8515625" style="0" bestFit="1" customWidth="1"/>
    <col min="8" max="8" width="2.00390625" style="0" customWidth="1"/>
    <col min="9" max="9" width="15.8515625" style="0" bestFit="1" customWidth="1"/>
  </cols>
  <sheetData>
    <row r="1" ht="15.75">
      <c r="A1" s="6" t="s">
        <v>599</v>
      </c>
    </row>
    <row r="2" spans="1:9" ht="15.75">
      <c r="A2" s="6" t="s">
        <v>316</v>
      </c>
      <c r="B2" s="24"/>
      <c r="C2" s="24"/>
      <c r="D2" s="24"/>
      <c r="E2" s="24"/>
      <c r="F2" s="25"/>
      <c r="G2" s="25"/>
      <c r="H2" s="25"/>
      <c r="I2" s="25"/>
    </row>
    <row r="3" spans="1:9" ht="15.75">
      <c r="A3" s="6" t="s">
        <v>3</v>
      </c>
      <c r="B3" s="24"/>
      <c r="C3" s="24"/>
      <c r="D3" s="24"/>
      <c r="E3" s="24"/>
      <c r="F3" s="25"/>
      <c r="G3" s="25"/>
      <c r="H3" s="25"/>
      <c r="I3" s="25"/>
    </row>
    <row r="4" spans="1:9" ht="39">
      <c r="A4" s="6"/>
      <c r="B4" s="24"/>
      <c r="C4" s="51" t="s">
        <v>4</v>
      </c>
      <c r="D4" s="51"/>
      <c r="E4" s="51" t="s">
        <v>655</v>
      </c>
      <c r="F4" s="8"/>
      <c r="G4" s="7" t="s">
        <v>253</v>
      </c>
      <c r="H4" s="25"/>
      <c r="I4" s="7" t="s">
        <v>253</v>
      </c>
    </row>
    <row r="5" spans="1:9" ht="12.75">
      <c r="A5" s="9"/>
      <c r="B5" s="11"/>
      <c r="C5" s="7"/>
      <c r="D5" s="7"/>
      <c r="E5" s="7"/>
      <c r="F5" s="8"/>
      <c r="G5" s="12"/>
      <c r="H5" s="12"/>
      <c r="I5" s="12"/>
    </row>
    <row r="6" spans="1:9" ht="12.75">
      <c r="A6" s="13"/>
      <c r="B6" s="27" t="s">
        <v>197</v>
      </c>
      <c r="C6" s="7" t="s">
        <v>308</v>
      </c>
      <c r="D6" s="7"/>
      <c r="E6" s="7" t="s">
        <v>308</v>
      </c>
      <c r="F6" s="7"/>
      <c r="G6" s="7" t="str">
        <f>+'I &amp; E'!$H$6</f>
        <v>Year ended</v>
      </c>
      <c r="H6" s="8"/>
      <c r="I6" s="7" t="str">
        <f>+'I &amp; E'!$J$6</f>
        <v>Year ended</v>
      </c>
    </row>
    <row r="7" spans="1:9" ht="12.75">
      <c r="A7" s="13"/>
      <c r="B7" s="27"/>
      <c r="C7" s="21">
        <v>38199</v>
      </c>
      <c r="D7" s="7"/>
      <c r="E7" s="21">
        <v>38199</v>
      </c>
      <c r="F7" s="21"/>
      <c r="G7" s="21">
        <f>+'I &amp; E'!$H$7</f>
        <v>38199</v>
      </c>
      <c r="H7" s="8"/>
      <c r="I7" s="21">
        <f>+'I &amp; E'!$J$7</f>
        <v>37833</v>
      </c>
    </row>
    <row r="8" spans="1:9" ht="12.75">
      <c r="A8" s="13"/>
      <c r="B8" s="28"/>
      <c r="C8" s="10" t="s">
        <v>198</v>
      </c>
      <c r="D8" s="10"/>
      <c r="E8" s="10" t="s">
        <v>198</v>
      </c>
      <c r="F8" s="12"/>
      <c r="G8" s="10" t="s">
        <v>198</v>
      </c>
      <c r="H8" s="10"/>
      <c r="I8" s="10" t="s">
        <v>198</v>
      </c>
    </row>
    <row r="9" spans="1:9" ht="12.75">
      <c r="A9" s="13"/>
      <c r="B9" s="28"/>
      <c r="C9" s="28"/>
      <c r="D9" s="28"/>
      <c r="E9" s="28"/>
      <c r="F9" s="12"/>
      <c r="G9" s="29"/>
      <c r="H9" s="29"/>
      <c r="I9" s="29"/>
    </row>
    <row r="10" spans="1:9" ht="12.75">
      <c r="A10" s="13" t="s">
        <v>317</v>
      </c>
      <c r="B10" s="28"/>
      <c r="C10" s="14">
        <f>+'I &amp; E'!D35</f>
        <v>-9377</v>
      </c>
      <c r="D10" s="28"/>
      <c r="E10" s="14">
        <f>+'I &amp; E'!F35</f>
        <v>-171</v>
      </c>
      <c r="F10" s="12"/>
      <c r="G10" s="14">
        <f>+'I &amp; E'!H35</f>
        <v>-9548</v>
      </c>
      <c r="H10" s="14"/>
      <c r="I10" s="14">
        <f>+'I &amp; E'!J35</f>
        <v>579</v>
      </c>
    </row>
    <row r="11" spans="1:9" ht="12.75">
      <c r="A11" s="9"/>
      <c r="B11" s="27"/>
      <c r="C11" s="27"/>
      <c r="D11" s="27"/>
      <c r="E11" s="27"/>
      <c r="F11" s="8"/>
      <c r="G11" s="16"/>
      <c r="H11" s="16"/>
      <c r="I11" s="16"/>
    </row>
    <row r="12" spans="1:9" ht="12.75">
      <c r="A12" s="13" t="s">
        <v>206</v>
      </c>
      <c r="B12" s="28"/>
      <c r="C12" s="28"/>
      <c r="D12" s="28"/>
      <c r="E12" s="28"/>
      <c r="F12" s="12"/>
      <c r="G12" s="14"/>
      <c r="H12" s="14"/>
      <c r="I12" s="14"/>
    </row>
    <row r="13" spans="1:9" ht="12.75">
      <c r="A13" s="13" t="s">
        <v>318</v>
      </c>
      <c r="B13" s="30">
        <v>23</v>
      </c>
      <c r="C13" s="14">
        <f>+G13</f>
        <v>1416</v>
      </c>
      <c r="D13" s="30"/>
      <c r="E13" s="14">
        <v>0</v>
      </c>
      <c r="F13" s="12"/>
      <c r="G13" s="14">
        <f>-' Notes 23 to 25'!C11</f>
        <v>1416</v>
      </c>
      <c r="H13" s="14"/>
      <c r="I13" s="14">
        <f>-' Notes 23 to 25'!G11</f>
        <v>1431</v>
      </c>
    </row>
    <row r="14" spans="1:9" ht="12.75">
      <c r="A14" s="13"/>
      <c r="B14" s="30"/>
      <c r="C14" s="30"/>
      <c r="D14" s="30"/>
      <c r="E14" s="30"/>
      <c r="F14" s="12"/>
      <c r="G14" s="14"/>
      <c r="H14" s="14"/>
      <c r="I14" s="14"/>
    </row>
    <row r="15" spans="1:9" ht="12.75">
      <c r="A15" s="13" t="s">
        <v>319</v>
      </c>
      <c r="B15" s="28">
        <v>23</v>
      </c>
      <c r="C15" s="14">
        <f>+G15</f>
        <v>16920</v>
      </c>
      <c r="D15" s="28"/>
      <c r="E15" s="14">
        <v>0</v>
      </c>
      <c r="F15" s="8"/>
      <c r="G15" s="14">
        <f>-' Notes 23 to 25'!C10</f>
        <v>16920</v>
      </c>
      <c r="H15" s="16"/>
      <c r="I15" s="14">
        <f>-' Notes 23 to 25'!G10</f>
        <v>0</v>
      </c>
    </row>
    <row r="16" spans="1:9" ht="12.75">
      <c r="A16" s="13"/>
      <c r="B16" s="28"/>
      <c r="C16" s="28"/>
      <c r="D16" s="28"/>
      <c r="E16" s="28"/>
      <c r="F16" s="12"/>
      <c r="G16" s="14"/>
      <c r="H16" s="14"/>
      <c r="I16" s="14"/>
    </row>
    <row r="17" spans="1:9" ht="13.5" thickBot="1">
      <c r="A17" s="9" t="s">
        <v>320</v>
      </c>
      <c r="B17" s="11"/>
      <c r="C17" s="20">
        <f>SUM(C10:C15)</f>
        <v>8959</v>
      </c>
      <c r="D17" s="11"/>
      <c r="E17" s="20">
        <f>SUM(E10:E15)</f>
        <v>-171</v>
      </c>
      <c r="F17" s="12"/>
      <c r="G17" s="20">
        <f>SUM(G10:G15)</f>
        <v>8788</v>
      </c>
      <c r="H17" s="16"/>
      <c r="I17" s="20">
        <f>SUM(I10:I15)</f>
        <v>2010</v>
      </c>
    </row>
    <row r="18" spans="3:9" ht="13.5" thickTop="1">
      <c r="C18" s="31"/>
      <c r="E18" s="31"/>
      <c r="G18" s="31"/>
      <c r="H18" s="31"/>
      <c r="I18" s="31"/>
    </row>
    <row r="19" spans="1:9" ht="13.5" thickBot="1">
      <c r="A19" s="32" t="s">
        <v>321</v>
      </c>
      <c r="C19" s="33">
        <f>+C17+'I &amp; E'!D37</f>
        <v>8947</v>
      </c>
      <c r="E19" s="33">
        <f>+E17+'I &amp; E'!F37</f>
        <v>-171</v>
      </c>
      <c r="G19" s="33">
        <f>+G17+'I &amp; E'!H37</f>
        <v>8776</v>
      </c>
      <c r="H19" s="34"/>
      <c r="I19" s="33">
        <f>+I17+'I &amp; E'!J37</f>
        <v>1998</v>
      </c>
    </row>
    <row r="20" ht="13.5" thickTop="1"/>
  </sheetData>
  <printOptions/>
  <pageMargins left="0.75" right="0.75" top="1" bottom="1" header="0.5" footer="0.5"/>
  <pageSetup horizontalDpi="600" verticalDpi="600" orientation="portrait" paperSize="9" scale="72" r:id="rId1"/>
  <headerFooter alignWithMargins="0">
    <oddFooter>&amp;C17</oddFooter>
  </headerFooter>
</worksheet>
</file>

<file path=xl/worksheets/sheet20.xml><?xml version="1.0" encoding="utf-8"?>
<worksheet xmlns="http://schemas.openxmlformats.org/spreadsheetml/2006/main" xmlns:r="http://schemas.openxmlformats.org/officeDocument/2006/relationships">
  <dimension ref="A1:S45"/>
  <sheetViews>
    <sheetView workbookViewId="0" topLeftCell="A27">
      <selection activeCell="A2" sqref="A2"/>
    </sheetView>
  </sheetViews>
  <sheetFormatPr defaultColWidth="9.140625" defaultRowHeight="12.75"/>
  <cols>
    <col min="1" max="1" width="55.421875" style="62" customWidth="1"/>
    <col min="2" max="2" width="3.00390625" style="62" customWidth="1"/>
    <col min="3" max="3" width="16.00390625" style="58" bestFit="1" customWidth="1"/>
    <col min="4" max="4" width="2.28125" style="58" customWidth="1"/>
    <col min="5" max="5" width="16.00390625" style="58" bestFit="1" customWidth="1"/>
    <col min="6" max="6" width="2.28125" style="58" customWidth="1"/>
    <col min="7" max="7" width="15.8515625" style="58" bestFit="1" customWidth="1"/>
    <col min="8" max="8" width="2.140625" style="58" customWidth="1"/>
    <col min="9" max="9" width="15.8515625" style="58" bestFit="1" customWidth="1"/>
    <col min="10" max="16384" width="9.140625" style="58" customWidth="1"/>
  </cols>
  <sheetData>
    <row r="1" spans="1:9" ht="15.75">
      <c r="A1" s="6" t="s">
        <v>176</v>
      </c>
      <c r="B1" s="6"/>
      <c r="C1" s="118" t="s">
        <v>323</v>
      </c>
      <c r="D1" s="118"/>
      <c r="E1" s="7" t="s">
        <v>324</v>
      </c>
      <c r="F1" s="7"/>
      <c r="G1" s="7" t="s">
        <v>323</v>
      </c>
      <c r="H1" s="7"/>
      <c r="I1" s="7" t="s">
        <v>324</v>
      </c>
    </row>
    <row r="2" spans="1:9" ht="15.75">
      <c r="A2" s="6"/>
      <c r="B2" s="6"/>
      <c r="C2" s="7" t="str">
        <f>+'I &amp; E'!$H$6</f>
        <v>Year ended</v>
      </c>
      <c r="D2" s="8"/>
      <c r="E2" s="7" t="str">
        <f>+'I &amp; E'!$H$6</f>
        <v>Year ended</v>
      </c>
      <c r="F2" s="65"/>
      <c r="G2" s="7" t="str">
        <f>+'I &amp; E'!$J$6</f>
        <v>Year ended</v>
      </c>
      <c r="H2" s="7"/>
      <c r="I2" s="7" t="str">
        <f>+'I &amp; E'!$J$6</f>
        <v>Year ended</v>
      </c>
    </row>
    <row r="3" spans="3:9" ht="12.75">
      <c r="C3" s="21">
        <f>+'I &amp; E'!$H$7</f>
        <v>38199</v>
      </c>
      <c r="D3" s="8"/>
      <c r="E3" s="21">
        <f>+'I &amp; E'!$H$7</f>
        <v>38199</v>
      </c>
      <c r="G3" s="21">
        <f>+'I &amp; E'!$J$7</f>
        <v>37833</v>
      </c>
      <c r="H3" s="8"/>
      <c r="I3" s="21">
        <f>+'I &amp; E'!$J$7</f>
        <v>37833</v>
      </c>
    </row>
    <row r="4" spans="3:9" ht="12.75">
      <c r="C4" s="10" t="s">
        <v>198</v>
      </c>
      <c r="E4" s="10" t="s">
        <v>198</v>
      </c>
      <c r="G4" s="10" t="s">
        <v>198</v>
      </c>
      <c r="I4" s="10" t="s">
        <v>198</v>
      </c>
    </row>
    <row r="5" spans="1:9" ht="12.75">
      <c r="A5" s="10"/>
      <c r="B5" s="205" t="s">
        <v>205</v>
      </c>
      <c r="C5" s="205"/>
      <c r="D5" s="78"/>
      <c r="E5" s="10"/>
      <c r="F5" s="206"/>
      <c r="G5" s="205"/>
      <c r="H5" s="29"/>
      <c r="I5" s="29"/>
    </row>
    <row r="6" spans="1:9" ht="12.75">
      <c r="A6" s="9" t="s">
        <v>437</v>
      </c>
      <c r="C6" s="107">
        <v>59286</v>
      </c>
      <c r="D6" s="75"/>
      <c r="E6" s="107">
        <v>59286</v>
      </c>
      <c r="F6" s="75"/>
      <c r="G6" s="107">
        <v>60717</v>
      </c>
      <c r="H6" s="95"/>
      <c r="I6" s="16">
        <v>60717</v>
      </c>
    </row>
    <row r="7" spans="1:9" ht="12.75">
      <c r="A7" s="62" t="s">
        <v>591</v>
      </c>
      <c r="C7" s="96">
        <v>5100</v>
      </c>
      <c r="D7" s="96"/>
      <c r="E7" s="96">
        <v>5100</v>
      </c>
      <c r="F7" s="96"/>
      <c r="G7" s="96">
        <v>0</v>
      </c>
      <c r="H7" s="95"/>
      <c r="I7" s="95">
        <v>0</v>
      </c>
    </row>
    <row r="8" spans="3:9" ht="12.75">
      <c r="C8" s="96"/>
      <c r="D8" s="96"/>
      <c r="E8" s="96"/>
      <c r="F8" s="96"/>
      <c r="G8" s="96"/>
      <c r="H8" s="95"/>
      <c r="I8" s="95"/>
    </row>
    <row r="9" spans="1:9" ht="12.75">
      <c r="A9" s="62" t="s">
        <v>515</v>
      </c>
      <c r="C9" s="96"/>
      <c r="D9" s="96"/>
      <c r="E9" s="96"/>
      <c r="F9" s="96"/>
      <c r="G9" s="96"/>
      <c r="H9" s="95"/>
      <c r="I9" s="95"/>
    </row>
    <row r="10" spans="1:9" ht="12.75">
      <c r="A10" s="62" t="s">
        <v>376</v>
      </c>
      <c r="C10" s="96">
        <v>-16920</v>
      </c>
      <c r="D10" s="96"/>
      <c r="E10" s="96">
        <v>-16920</v>
      </c>
      <c r="F10" s="96"/>
      <c r="G10" s="96">
        <v>0</v>
      </c>
      <c r="H10" s="95"/>
      <c r="I10" s="95">
        <v>0</v>
      </c>
    </row>
    <row r="11" spans="1:9" ht="12.75">
      <c r="A11" s="62" t="s">
        <v>435</v>
      </c>
      <c r="C11" s="96">
        <v>-1416</v>
      </c>
      <c r="D11" s="110"/>
      <c r="E11" s="96">
        <v>-1416</v>
      </c>
      <c r="F11" s="96"/>
      <c r="G11" s="96">
        <v>-1431</v>
      </c>
      <c r="H11" s="95"/>
      <c r="I11" s="95">
        <v>-1431</v>
      </c>
    </row>
    <row r="12" spans="3:9" ht="12.75">
      <c r="C12" s="96"/>
      <c r="D12" s="110"/>
      <c r="E12" s="96"/>
      <c r="F12" s="110"/>
      <c r="G12" s="96"/>
      <c r="H12" s="97"/>
      <c r="I12" s="95"/>
    </row>
    <row r="13" spans="1:9" ht="13.5" thickBot="1">
      <c r="A13" s="9" t="s">
        <v>130</v>
      </c>
      <c r="B13" s="9"/>
      <c r="C13" s="108">
        <f>SUM(C6+C7+C10+C11)</f>
        <v>46050</v>
      </c>
      <c r="D13" s="109"/>
      <c r="E13" s="108">
        <f>SUM(E6+E7+E10+E11)</f>
        <v>46050</v>
      </c>
      <c r="F13" s="109"/>
      <c r="G13" s="108">
        <f>SUM(G6+G7+G10+G11)</f>
        <v>59286</v>
      </c>
      <c r="H13" s="109"/>
      <c r="I13" s="108">
        <f>SUM(I6+I7+I10+I11)</f>
        <v>59286</v>
      </c>
    </row>
    <row r="14" spans="1:9" ht="13.5" thickTop="1">
      <c r="A14" s="9"/>
      <c r="B14" s="9"/>
      <c r="C14" s="109"/>
      <c r="D14" s="109"/>
      <c r="E14" s="109"/>
      <c r="F14" s="109"/>
      <c r="G14" s="109"/>
      <c r="H14" s="34"/>
      <c r="I14" s="16"/>
    </row>
    <row r="15" spans="1:10" ht="15.75">
      <c r="A15" s="6" t="s">
        <v>181</v>
      </c>
      <c r="B15" s="6"/>
      <c r="C15" s="118" t="s">
        <v>323</v>
      </c>
      <c r="D15" s="118"/>
      <c r="E15" s="7" t="s">
        <v>324</v>
      </c>
      <c r="F15" s="7"/>
      <c r="G15" s="7" t="s">
        <v>323</v>
      </c>
      <c r="H15" s="7"/>
      <c r="I15" s="7" t="s">
        <v>324</v>
      </c>
      <c r="J15" s="65"/>
    </row>
    <row r="16" spans="1:9" ht="15.75">
      <c r="A16" s="6"/>
      <c r="B16" s="6"/>
      <c r="C16" s="7" t="str">
        <f>+'I &amp; E'!$H$6</f>
        <v>Year ended</v>
      </c>
      <c r="D16" s="8"/>
      <c r="E16" s="7" t="str">
        <f>+'I &amp; E'!$H$6</f>
        <v>Year ended</v>
      </c>
      <c r="F16" s="65"/>
      <c r="G16" s="7" t="str">
        <f>+'I &amp; E'!$J$6</f>
        <v>Year ended</v>
      </c>
      <c r="H16" s="7"/>
      <c r="I16" s="7" t="str">
        <f>+'I &amp; E'!$J$6</f>
        <v>Year ended</v>
      </c>
    </row>
    <row r="17" spans="1:9" ht="12.75">
      <c r="A17" s="9"/>
      <c r="B17" s="9"/>
      <c r="C17" s="21">
        <f>+'I &amp; E'!$H$7</f>
        <v>38199</v>
      </c>
      <c r="D17" s="8"/>
      <c r="E17" s="21">
        <f>+'I &amp; E'!$H$7</f>
        <v>38199</v>
      </c>
      <c r="G17" s="21">
        <f>+'I &amp; E'!$J$7</f>
        <v>37833</v>
      </c>
      <c r="H17" s="8"/>
      <c r="I17" s="21">
        <f>+'I &amp; E'!$J$7</f>
        <v>37833</v>
      </c>
    </row>
    <row r="18" spans="1:9" ht="12.75">
      <c r="A18" s="9"/>
      <c r="B18" s="9"/>
      <c r="C18" s="10" t="s">
        <v>198</v>
      </c>
      <c r="E18" s="10" t="s">
        <v>198</v>
      </c>
      <c r="G18" s="10" t="s">
        <v>198</v>
      </c>
      <c r="I18" s="10" t="s">
        <v>198</v>
      </c>
    </row>
    <row r="19" spans="1:2" ht="12.75">
      <c r="A19" s="19" t="s">
        <v>436</v>
      </c>
      <c r="B19" s="19"/>
    </row>
    <row r="20" spans="1:19" ht="12.75">
      <c r="A20" s="9" t="s">
        <v>437</v>
      </c>
      <c r="B20" s="9"/>
      <c r="C20" s="105">
        <f>+G25</f>
        <v>8793</v>
      </c>
      <c r="D20" s="113"/>
      <c r="E20" s="105">
        <f>+I25</f>
        <v>8718</v>
      </c>
      <c r="F20" s="105"/>
      <c r="G20" s="105">
        <f>6795</f>
        <v>6795</v>
      </c>
      <c r="H20" s="14"/>
      <c r="I20" s="14">
        <f>6750</f>
        <v>6750</v>
      </c>
      <c r="J20" s="95"/>
      <c r="K20" s="95"/>
      <c r="L20" s="95"/>
      <c r="M20" s="95"/>
      <c r="N20" s="95"/>
      <c r="O20" s="95"/>
      <c r="P20" s="95"/>
      <c r="Q20" s="95"/>
      <c r="R20" s="95"/>
      <c r="S20" s="95"/>
    </row>
    <row r="21" spans="1:19" ht="12.75">
      <c r="A21" s="62" t="s">
        <v>545</v>
      </c>
      <c r="B21" s="9"/>
      <c r="C21" s="14"/>
      <c r="D21" s="14"/>
      <c r="E21" s="14"/>
      <c r="F21" s="14"/>
      <c r="G21" s="14"/>
      <c r="H21" s="14"/>
      <c r="I21" s="14"/>
      <c r="J21" s="95"/>
      <c r="K21" s="95"/>
      <c r="L21" s="95"/>
      <c r="M21" s="95"/>
      <c r="N21" s="95"/>
      <c r="O21" s="95"/>
      <c r="P21" s="95"/>
      <c r="Q21" s="95"/>
      <c r="R21" s="95"/>
      <c r="S21" s="95"/>
    </row>
    <row r="22" spans="1:19" ht="12.75">
      <c r="A22" s="62" t="s">
        <v>546</v>
      </c>
      <c r="B22" s="9"/>
      <c r="C22" s="106">
        <f>+'I &amp; E'!H39</f>
        <v>-9560</v>
      </c>
      <c r="D22" s="14"/>
      <c r="E22" s="14">
        <v>-9800</v>
      </c>
      <c r="F22" s="14"/>
      <c r="G22" s="14">
        <f>+'I &amp; E'!J39</f>
        <v>567</v>
      </c>
      <c r="H22" s="14"/>
      <c r="I22" s="14">
        <v>537</v>
      </c>
      <c r="J22" s="95"/>
      <c r="K22" s="95"/>
      <c r="L22" s="95"/>
      <c r="M22" s="95"/>
      <c r="N22" s="95"/>
      <c r="O22" s="95"/>
      <c r="P22" s="95"/>
      <c r="Q22" s="95"/>
      <c r="R22" s="95"/>
      <c r="S22" s="95"/>
    </row>
    <row r="23" spans="1:19" ht="12.75">
      <c r="A23" s="62" t="s">
        <v>138</v>
      </c>
      <c r="C23" s="75">
        <f>-C10-C11</f>
        <v>18336</v>
      </c>
      <c r="D23" s="95"/>
      <c r="E23" s="75">
        <f>-E10-E11</f>
        <v>18336</v>
      </c>
      <c r="F23" s="95"/>
      <c r="G23" s="95">
        <v>1431</v>
      </c>
      <c r="H23" s="95"/>
      <c r="I23" s="95">
        <v>1431</v>
      </c>
      <c r="J23" s="95"/>
      <c r="K23" s="95"/>
      <c r="L23" s="95"/>
      <c r="M23" s="95"/>
      <c r="N23" s="95"/>
      <c r="O23" s="95"/>
      <c r="P23" s="95"/>
      <c r="Q23" s="95"/>
      <c r="R23" s="95"/>
      <c r="S23" s="95"/>
    </row>
    <row r="24" spans="3:19" ht="12.75">
      <c r="C24" s="111"/>
      <c r="D24" s="97"/>
      <c r="E24" s="99"/>
      <c r="F24" s="97"/>
      <c r="G24" s="99"/>
      <c r="H24" s="97"/>
      <c r="I24" s="99"/>
      <c r="J24" s="95"/>
      <c r="K24" s="95"/>
      <c r="L24" s="95"/>
      <c r="M24" s="95"/>
      <c r="N24" s="95"/>
      <c r="O24" s="95"/>
      <c r="P24" s="95"/>
      <c r="Q24" s="95"/>
      <c r="R24" s="95"/>
      <c r="S24" s="95"/>
    </row>
    <row r="25" spans="1:19" ht="13.5" thickBot="1">
      <c r="A25" s="9" t="s">
        <v>438</v>
      </c>
      <c r="B25" s="9"/>
      <c r="C25" s="112">
        <f>SUM(C20:C24)</f>
        <v>17569</v>
      </c>
      <c r="D25" s="16"/>
      <c r="E25" s="112">
        <f>SUM(E20:E24)</f>
        <v>17254</v>
      </c>
      <c r="F25" s="16"/>
      <c r="G25" s="112">
        <f>SUM(G20:G24)</f>
        <v>8793</v>
      </c>
      <c r="H25" s="16"/>
      <c r="I25" s="112">
        <f>SUM(I20:I24)</f>
        <v>8718</v>
      </c>
      <c r="J25" s="16"/>
      <c r="K25" s="16"/>
      <c r="L25" s="95"/>
      <c r="M25" s="95"/>
      <c r="N25" s="95"/>
      <c r="O25" s="95"/>
      <c r="P25" s="95"/>
      <c r="Q25" s="95"/>
      <c r="R25" s="95"/>
      <c r="S25" s="95"/>
    </row>
    <row r="26" spans="3:19" ht="13.5" thickTop="1">
      <c r="C26" s="95"/>
      <c r="D26" s="95"/>
      <c r="E26" s="95"/>
      <c r="F26" s="95"/>
      <c r="G26" s="95"/>
      <c r="H26" s="95"/>
      <c r="I26" s="95"/>
      <c r="J26" s="95"/>
      <c r="K26" s="95"/>
      <c r="L26" s="95"/>
      <c r="M26" s="95"/>
      <c r="N26" s="95"/>
      <c r="O26" s="95"/>
      <c r="P26" s="95"/>
      <c r="Q26" s="95"/>
      <c r="R26" s="95"/>
      <c r="S26" s="95"/>
    </row>
    <row r="27" spans="1:5" ht="15.75">
      <c r="A27" s="6" t="s">
        <v>182</v>
      </c>
      <c r="B27" s="6"/>
      <c r="C27" s="25"/>
      <c r="D27" s="25"/>
      <c r="E27" s="25"/>
    </row>
    <row r="28" spans="3:5" ht="12.75">
      <c r="C28" s="68"/>
      <c r="D28" s="68"/>
      <c r="E28" s="68"/>
    </row>
    <row r="29" spans="3:5" ht="12.75">
      <c r="C29" s="7" t="s">
        <v>308</v>
      </c>
      <c r="D29" s="8"/>
      <c r="E29" s="7" t="s">
        <v>308</v>
      </c>
    </row>
    <row r="30" spans="3:5" ht="12.75">
      <c r="C30" s="21">
        <v>37833</v>
      </c>
      <c r="D30" s="8"/>
      <c r="E30" s="21">
        <v>37468</v>
      </c>
    </row>
    <row r="31" spans="3:5" ht="12.75">
      <c r="C31" s="10" t="s">
        <v>198</v>
      </c>
      <c r="E31" s="10" t="s">
        <v>198</v>
      </c>
    </row>
    <row r="32" spans="1:5" ht="12.75">
      <c r="A32" s="62" t="s">
        <v>440</v>
      </c>
      <c r="C32" s="39"/>
      <c r="D32" s="61"/>
      <c r="E32" s="39"/>
    </row>
    <row r="33" spans="1:5" ht="12.75">
      <c r="A33" s="62" t="s">
        <v>298</v>
      </c>
      <c r="C33" s="75">
        <f>+'I &amp; E'!H35</f>
        <v>-9548</v>
      </c>
      <c r="D33" s="114"/>
      <c r="E33" s="75">
        <f>+'I &amp; E'!J35</f>
        <v>579</v>
      </c>
    </row>
    <row r="34" spans="1:5" ht="12.75">
      <c r="A34" s="62" t="s">
        <v>593</v>
      </c>
      <c r="C34" s="75">
        <f>+'I &amp; E'!H26</f>
        <v>4038</v>
      </c>
      <c r="D34" s="114"/>
      <c r="E34" s="75">
        <f>+'I &amp; E'!J26</f>
        <v>2802</v>
      </c>
    </row>
    <row r="35" spans="1:5" ht="15.75">
      <c r="A35" s="62" t="s">
        <v>592</v>
      </c>
      <c r="B35" s="23"/>
      <c r="C35" s="75">
        <v>-1962</v>
      </c>
      <c r="D35" s="75"/>
      <c r="E35" s="75">
        <v>-1860</v>
      </c>
    </row>
    <row r="36" spans="1:5" ht="12.75">
      <c r="A36" s="13" t="s">
        <v>441</v>
      </c>
      <c r="B36" s="12"/>
      <c r="C36" s="14">
        <v>9426</v>
      </c>
      <c r="D36" s="14"/>
      <c r="E36" s="106">
        <v>0</v>
      </c>
    </row>
    <row r="37" spans="1:5" ht="12.75">
      <c r="A37" s="13" t="s">
        <v>594</v>
      </c>
      <c r="B37" s="12"/>
      <c r="C37" s="106">
        <v>108</v>
      </c>
      <c r="D37" s="106"/>
      <c r="E37" s="106" t="s">
        <v>439</v>
      </c>
    </row>
    <row r="38" spans="1:5" ht="12.75">
      <c r="A38" s="13" t="s">
        <v>442</v>
      </c>
      <c r="B38" s="12"/>
      <c r="C38" s="14">
        <v>0</v>
      </c>
      <c r="D38" s="14"/>
      <c r="E38" s="106">
        <v>0</v>
      </c>
    </row>
    <row r="39" spans="1:5" ht="12.75">
      <c r="A39" s="62" t="s">
        <v>443</v>
      </c>
      <c r="B39" s="58"/>
      <c r="C39" s="95">
        <v>120</v>
      </c>
      <c r="D39" s="95"/>
      <c r="E39" s="75">
        <v>93</v>
      </c>
    </row>
    <row r="40" spans="1:5" ht="12.75">
      <c r="A40" s="62" t="s">
        <v>444</v>
      </c>
      <c r="B40" s="58"/>
      <c r="C40" s="95">
        <v>168</v>
      </c>
      <c r="D40" s="95"/>
      <c r="E40" s="75">
        <v>234</v>
      </c>
    </row>
    <row r="41" spans="1:5" ht="12.75">
      <c r="A41" s="62" t="s">
        <v>291</v>
      </c>
      <c r="B41" s="58"/>
      <c r="C41" s="95">
        <v>1374</v>
      </c>
      <c r="D41" s="95"/>
      <c r="E41" s="75">
        <v>363</v>
      </c>
    </row>
    <row r="42" spans="1:5" ht="12.75">
      <c r="A42" s="62" t="s">
        <v>595</v>
      </c>
      <c r="B42" s="58"/>
      <c r="C42" s="95">
        <v>-2053</v>
      </c>
      <c r="D42" s="95"/>
      <c r="E42" s="75">
        <v>-1437</v>
      </c>
    </row>
    <row r="43" spans="2:5" ht="12.75">
      <c r="B43" s="58"/>
      <c r="C43" s="111"/>
      <c r="D43" s="95"/>
      <c r="E43" s="111"/>
    </row>
    <row r="44" spans="1:5" ht="13.5" thickBot="1">
      <c r="A44" s="9" t="s">
        <v>445</v>
      </c>
      <c r="B44" s="8"/>
      <c r="C44" s="33">
        <f>SUM(C33:C42)</f>
        <v>1671</v>
      </c>
      <c r="D44" s="34"/>
      <c r="E44" s="33">
        <f>SUM(E33:E43)</f>
        <v>774</v>
      </c>
    </row>
    <row r="45" spans="2:5" ht="13.5" thickTop="1">
      <c r="B45" s="58"/>
      <c r="C45" s="95"/>
      <c r="D45" s="95"/>
      <c r="E45" s="95"/>
    </row>
  </sheetData>
  <mergeCells count="2">
    <mergeCell ref="B5:C5"/>
    <mergeCell ref="F5:G5"/>
  </mergeCells>
  <printOptions/>
  <pageMargins left="0.5" right="0.5" top="1" bottom="0.5" header="0.5" footer="0.25"/>
  <pageSetup horizontalDpi="300" verticalDpi="300" orientation="portrait" paperSize="9" scale="73" r:id="rId2"/>
  <headerFooter alignWithMargins="0">
    <oddFooter>&amp;C&amp;"Times New Roman,Regular" 39</oddFooter>
  </headerFooter>
  <drawing r:id="rId1"/>
</worksheet>
</file>

<file path=xl/worksheets/sheet21.xml><?xml version="1.0" encoding="utf-8"?>
<worksheet xmlns="http://schemas.openxmlformats.org/spreadsheetml/2006/main" xmlns:r="http://schemas.openxmlformats.org/officeDocument/2006/relationships">
  <dimension ref="A1:E73"/>
  <sheetViews>
    <sheetView workbookViewId="0" topLeftCell="A50">
      <selection activeCell="A2" sqref="A2"/>
    </sheetView>
  </sheetViews>
  <sheetFormatPr defaultColWidth="9.140625" defaultRowHeight="12.75"/>
  <cols>
    <col min="1" max="1" width="71.7109375" style="62" customWidth="1"/>
    <col min="2" max="2" width="1.7109375" style="58" customWidth="1"/>
    <col min="3" max="3" width="12.28125" style="58" customWidth="1"/>
    <col min="4" max="4" width="1.7109375" style="58" customWidth="1"/>
    <col min="5" max="5" width="14.7109375" style="58" customWidth="1"/>
    <col min="6" max="6" width="1.57421875" style="58" customWidth="1"/>
    <col min="7" max="16384" width="9.140625" style="58" customWidth="1"/>
  </cols>
  <sheetData>
    <row r="1" ht="15.75">
      <c r="A1" s="6" t="s">
        <v>183</v>
      </c>
    </row>
    <row r="3" spans="3:5" ht="12.75">
      <c r="C3" s="7" t="s">
        <v>308</v>
      </c>
      <c r="D3" s="8"/>
      <c r="E3" s="7" t="s">
        <v>308</v>
      </c>
    </row>
    <row r="4" spans="3:5" ht="12.75">
      <c r="C4" s="21">
        <v>37833</v>
      </c>
      <c r="D4" s="8"/>
      <c r="E4" s="21">
        <v>37468</v>
      </c>
    </row>
    <row r="5" spans="3:5" ht="12.75">
      <c r="C5" s="10" t="s">
        <v>198</v>
      </c>
      <c r="E5" s="10" t="s">
        <v>198</v>
      </c>
    </row>
    <row r="6" spans="1:5" ht="12.75">
      <c r="A6" s="62" t="s">
        <v>446</v>
      </c>
      <c r="C6" s="95">
        <f>+'Notes 21 &amp; 22'!F55</f>
        <v>800</v>
      </c>
      <c r="D6" s="95"/>
      <c r="E6" s="95">
        <v>0</v>
      </c>
    </row>
    <row r="7" spans="1:5" ht="12" customHeight="1">
      <c r="A7" s="62" t="s">
        <v>447</v>
      </c>
      <c r="C7" s="95">
        <v>1203</v>
      </c>
      <c r="D7" s="95"/>
      <c r="E7" s="95">
        <v>1437</v>
      </c>
    </row>
    <row r="8" spans="3:5" ht="12.75" hidden="1">
      <c r="C8" s="95"/>
      <c r="D8" s="95"/>
      <c r="E8" s="95"/>
    </row>
    <row r="9" spans="3:5" ht="12.75" hidden="1">
      <c r="C9" s="95"/>
      <c r="D9" s="95"/>
      <c r="E9" s="95"/>
    </row>
    <row r="10" spans="3:5" ht="12.75" hidden="1">
      <c r="C10" s="95"/>
      <c r="D10" s="95"/>
      <c r="E10" s="95"/>
    </row>
    <row r="11" spans="3:5" ht="12.75" hidden="1">
      <c r="C11" s="95"/>
      <c r="D11" s="95"/>
      <c r="E11" s="95"/>
    </row>
    <row r="12" spans="3:5" ht="12.75" hidden="1">
      <c r="C12" s="95"/>
      <c r="D12" s="95"/>
      <c r="E12" s="95"/>
    </row>
    <row r="13" spans="3:5" ht="12.75" hidden="1">
      <c r="C13" s="95"/>
      <c r="D13" s="95"/>
      <c r="E13" s="95"/>
    </row>
    <row r="14" spans="3:5" ht="12.75" hidden="1">
      <c r="C14" s="95"/>
      <c r="D14" s="95"/>
      <c r="E14" s="95"/>
    </row>
    <row r="15" spans="3:5" ht="12.75" hidden="1">
      <c r="C15" s="95"/>
      <c r="D15" s="95"/>
      <c r="E15" s="95"/>
    </row>
    <row r="16" spans="3:5" ht="12.75" hidden="1">
      <c r="C16" s="95"/>
      <c r="D16" s="95"/>
      <c r="E16" s="95"/>
    </row>
    <row r="17" spans="3:5" ht="12.75" hidden="1">
      <c r="C17" s="95"/>
      <c r="D17" s="95"/>
      <c r="E17" s="95"/>
    </row>
    <row r="18" spans="1:5" ht="12.75">
      <c r="A18" s="62" t="s">
        <v>266</v>
      </c>
      <c r="C18" s="95">
        <v>-78</v>
      </c>
      <c r="D18" s="95"/>
      <c r="E18" s="95">
        <v>0</v>
      </c>
    </row>
    <row r="19" spans="1:5" ht="12.75">
      <c r="A19" s="62" t="s">
        <v>113</v>
      </c>
      <c r="C19" s="95">
        <v>-30</v>
      </c>
      <c r="D19" s="97"/>
      <c r="E19" s="95">
        <v>0</v>
      </c>
    </row>
    <row r="20" spans="3:5" ht="12.75">
      <c r="C20" s="99"/>
      <c r="D20" s="97"/>
      <c r="E20" s="99"/>
    </row>
    <row r="21" spans="1:5" ht="13.5" thickBot="1">
      <c r="A21" s="9" t="s">
        <v>448</v>
      </c>
      <c r="B21" s="8"/>
      <c r="C21" s="33">
        <f>SUM(C6+C7+C18+C19)</f>
        <v>1895</v>
      </c>
      <c r="D21" s="34"/>
      <c r="E21" s="33">
        <f>SUM(E6+E7+E18+E19)</f>
        <v>1437</v>
      </c>
    </row>
    <row r="22" ht="13.5" thickTop="1">
      <c r="D22" s="61"/>
    </row>
    <row r="23" ht="12.75">
      <c r="D23" s="61"/>
    </row>
    <row r="24" spans="1:4" ht="15.75">
      <c r="A24" s="6" t="s">
        <v>184</v>
      </c>
      <c r="D24" s="61"/>
    </row>
    <row r="26" spans="3:5" ht="12.75">
      <c r="C26" s="7" t="s">
        <v>308</v>
      </c>
      <c r="D26" s="8"/>
      <c r="E26" s="7" t="s">
        <v>308</v>
      </c>
    </row>
    <row r="27" spans="3:5" ht="12.75">
      <c r="C27" s="21">
        <v>37833</v>
      </c>
      <c r="D27" s="8"/>
      <c r="E27" s="21">
        <v>37468</v>
      </c>
    </row>
    <row r="28" spans="3:5" ht="12.75">
      <c r="C28" s="10" t="s">
        <v>198</v>
      </c>
      <c r="E28" s="10" t="s">
        <v>198</v>
      </c>
    </row>
    <row r="30" spans="1:5" ht="12.75">
      <c r="A30" s="62" t="s">
        <v>267</v>
      </c>
      <c r="C30" s="95">
        <v>-16653</v>
      </c>
      <c r="D30" s="95"/>
      <c r="E30" s="95">
        <v>-7476</v>
      </c>
    </row>
    <row r="31" spans="1:5" ht="12.75">
      <c r="A31" s="62" t="s">
        <v>449</v>
      </c>
      <c r="C31" s="95">
        <v>-5100</v>
      </c>
      <c r="D31" s="95"/>
      <c r="E31" s="95">
        <v>0</v>
      </c>
    </row>
    <row r="32" spans="1:5" ht="12.75">
      <c r="A32" s="62" t="s">
        <v>596</v>
      </c>
      <c r="C32" s="95">
        <v>7512</v>
      </c>
      <c r="D32" s="95"/>
      <c r="E32" s="95">
        <v>0</v>
      </c>
    </row>
    <row r="33" spans="1:5" ht="12.75">
      <c r="A33" s="62" t="s">
        <v>450</v>
      </c>
      <c r="C33" s="95">
        <v>4700</v>
      </c>
      <c r="D33" s="95"/>
      <c r="E33" s="95">
        <v>0</v>
      </c>
    </row>
    <row r="34" spans="1:5" ht="12.75">
      <c r="A34" s="62" t="s">
        <v>268</v>
      </c>
      <c r="C34" s="95">
        <f>+'Notes 21 &amp; 22'!F22+'Notes 21 &amp; 22'!F23</f>
        <v>1710</v>
      </c>
      <c r="D34" s="95"/>
      <c r="E34" s="95">
        <v>1113</v>
      </c>
    </row>
    <row r="35" spans="1:5" ht="12.75">
      <c r="A35" s="62" t="s">
        <v>451</v>
      </c>
      <c r="C35" s="95">
        <f>+'Notes 21 &amp; 22'!F53</f>
        <v>100</v>
      </c>
      <c r="D35" s="97"/>
      <c r="E35" s="95">
        <v>0</v>
      </c>
    </row>
    <row r="36" spans="3:5" ht="12.75">
      <c r="C36" s="99"/>
      <c r="D36" s="97"/>
      <c r="E36" s="99"/>
    </row>
    <row r="37" spans="1:5" ht="13.5" thickBot="1">
      <c r="A37" s="9" t="s">
        <v>639</v>
      </c>
      <c r="B37" s="8"/>
      <c r="C37" s="33">
        <f>SUM(C30:C36)</f>
        <v>-7731</v>
      </c>
      <c r="D37" s="34"/>
      <c r="E37" s="33">
        <f>SUM(E30:E36)</f>
        <v>-6363</v>
      </c>
    </row>
    <row r="38" spans="3:5" ht="13.5" thickTop="1">
      <c r="C38" s="95"/>
      <c r="D38" s="97"/>
      <c r="E38" s="95"/>
    </row>
    <row r="39" ht="15.75">
      <c r="A39" s="6" t="s">
        <v>186</v>
      </c>
    </row>
    <row r="40" spans="3:5" ht="12.75">
      <c r="C40" s="7" t="s">
        <v>308</v>
      </c>
      <c r="D40" s="8"/>
      <c r="E40" s="7" t="s">
        <v>308</v>
      </c>
    </row>
    <row r="41" spans="3:5" ht="12.75">
      <c r="C41" s="21">
        <v>37833</v>
      </c>
      <c r="D41" s="8"/>
      <c r="E41" s="21">
        <v>37468</v>
      </c>
    </row>
    <row r="42" spans="3:5" ht="12.75">
      <c r="C42" s="10" t="s">
        <v>198</v>
      </c>
      <c r="E42" s="10" t="s">
        <v>198</v>
      </c>
    </row>
    <row r="44" spans="1:5" ht="12.75">
      <c r="A44" s="62" t="s">
        <v>452</v>
      </c>
      <c r="C44" s="95">
        <v>0</v>
      </c>
      <c r="D44" s="95"/>
      <c r="E44" s="95">
        <v>0</v>
      </c>
    </row>
    <row r="45" spans="1:5" ht="12.75">
      <c r="A45" s="62" t="s">
        <v>597</v>
      </c>
      <c r="C45" s="95">
        <v>1500</v>
      </c>
      <c r="D45" s="95"/>
      <c r="E45" s="95">
        <v>0</v>
      </c>
    </row>
    <row r="46" spans="1:5" ht="12.75">
      <c r="A46" s="62" t="s">
        <v>453</v>
      </c>
      <c r="C46" s="95">
        <v>0</v>
      </c>
      <c r="D46" s="95"/>
      <c r="E46" s="95">
        <v>0</v>
      </c>
    </row>
    <row r="47" spans="1:5" ht="12.75">
      <c r="A47" s="62" t="s">
        <v>454</v>
      </c>
      <c r="C47" s="95">
        <v>0</v>
      </c>
      <c r="D47" s="95"/>
      <c r="E47" s="95">
        <v>0</v>
      </c>
    </row>
    <row r="48" spans="1:5" ht="12.75">
      <c r="A48" s="62" t="s">
        <v>642</v>
      </c>
      <c r="C48" s="95">
        <f>-'Notes 30 to 32'!E10</f>
        <v>350</v>
      </c>
      <c r="D48" s="95"/>
      <c r="E48" s="95">
        <v>0</v>
      </c>
    </row>
    <row r="49" spans="3:5" ht="12.75">
      <c r="C49" s="99"/>
      <c r="D49" s="95"/>
      <c r="E49" s="99"/>
    </row>
    <row r="50" spans="1:5" ht="13.5" thickBot="1">
      <c r="A50" s="9" t="s">
        <v>640</v>
      </c>
      <c r="C50" s="33">
        <f>SUM(C44:C48)</f>
        <v>1850</v>
      </c>
      <c r="D50" s="16"/>
      <c r="E50" s="33">
        <f>SUM(E44:E48)</f>
        <v>0</v>
      </c>
    </row>
    <row r="51" spans="3:5" ht="13.5" thickTop="1">
      <c r="C51" s="95"/>
      <c r="D51" s="95"/>
      <c r="E51" s="95"/>
    </row>
    <row r="52" ht="15.75">
      <c r="A52" s="6" t="s">
        <v>185</v>
      </c>
    </row>
    <row r="53" spans="1:5" ht="15.75">
      <c r="A53" s="6"/>
      <c r="C53" s="7" t="s">
        <v>308</v>
      </c>
      <c r="D53" s="8"/>
      <c r="E53" s="7" t="s">
        <v>308</v>
      </c>
    </row>
    <row r="54" spans="3:5" ht="12.75">
      <c r="C54" s="21">
        <v>37833</v>
      </c>
      <c r="D54" s="8"/>
      <c r="E54" s="21">
        <v>37468</v>
      </c>
    </row>
    <row r="55" spans="3:5" ht="12.75">
      <c r="C55" s="10" t="s">
        <v>198</v>
      </c>
      <c r="E55" s="10" t="s">
        <v>198</v>
      </c>
    </row>
    <row r="56" ht="12.75">
      <c r="A56" s="62" t="s">
        <v>455</v>
      </c>
    </row>
    <row r="58" spans="1:5" ht="12.75">
      <c r="A58" s="62" t="s">
        <v>648</v>
      </c>
      <c r="C58" s="95">
        <v>4500</v>
      </c>
      <c r="D58" s="95"/>
      <c r="E58" s="95">
        <v>0</v>
      </c>
    </row>
    <row r="59" spans="1:5" ht="12.75">
      <c r="A59" s="62" t="s">
        <v>456</v>
      </c>
      <c r="C59" s="95">
        <v>0</v>
      </c>
      <c r="D59" s="95"/>
      <c r="E59" s="95">
        <v>0</v>
      </c>
    </row>
    <row r="60" spans="1:5" ht="12.75">
      <c r="A60" s="62" t="s">
        <v>269</v>
      </c>
      <c r="C60" s="95">
        <v>-36</v>
      </c>
      <c r="D60" s="97"/>
      <c r="E60" s="95">
        <v>-36</v>
      </c>
    </row>
    <row r="61" spans="3:5" ht="12.75">
      <c r="C61" s="99"/>
      <c r="D61" s="97"/>
      <c r="E61" s="99"/>
    </row>
    <row r="62" spans="1:5" ht="13.5" thickBot="1">
      <c r="A62" s="9" t="s">
        <v>457</v>
      </c>
      <c r="C62" s="103">
        <f>SUM(C58:C61)</f>
        <v>4464</v>
      </c>
      <c r="D62" s="97"/>
      <c r="E62" s="103">
        <f>SUM(E58:E61)</f>
        <v>-36</v>
      </c>
    </row>
    <row r="63" spans="3:5" ht="13.5" thickTop="1">
      <c r="C63" s="95"/>
      <c r="D63" s="97"/>
      <c r="E63" s="95"/>
    </row>
    <row r="64" ht="12.75">
      <c r="A64" s="58"/>
    </row>
    <row r="65" ht="12.75">
      <c r="A65" s="58"/>
    </row>
    <row r="66" ht="12.75">
      <c r="A66" s="58"/>
    </row>
    <row r="67" ht="12.75">
      <c r="A67" s="58"/>
    </row>
    <row r="68" ht="12.75">
      <c r="D68" s="61"/>
    </row>
    <row r="69" ht="12.75">
      <c r="D69" s="61"/>
    </row>
    <row r="70" ht="12.75">
      <c r="D70" s="61"/>
    </row>
    <row r="71" ht="12.75">
      <c r="D71" s="61"/>
    </row>
    <row r="72" ht="12.75">
      <c r="D72" s="61"/>
    </row>
    <row r="73" ht="12.75">
      <c r="D73" s="61"/>
    </row>
  </sheetData>
  <printOptions/>
  <pageMargins left="0.5" right="0.5" top="1" bottom="0.5" header="0.5" footer="0.25"/>
  <pageSetup horizontalDpi="300" verticalDpi="300" orientation="portrait" paperSize="9" scale="90" r:id="rId2"/>
  <headerFooter alignWithMargins="0">
    <oddFooter>&amp;C&amp;"Times New Roman,Regular"40</oddFooter>
  </headerFooter>
  <drawing r:id="rId1"/>
</worksheet>
</file>

<file path=xl/worksheets/sheet22.xml><?xml version="1.0" encoding="utf-8"?>
<worksheet xmlns="http://schemas.openxmlformats.org/spreadsheetml/2006/main" xmlns:r="http://schemas.openxmlformats.org/officeDocument/2006/relationships">
  <dimension ref="A1:I42"/>
  <sheetViews>
    <sheetView workbookViewId="0" topLeftCell="A1">
      <selection activeCell="A2" sqref="A2"/>
    </sheetView>
  </sheetViews>
  <sheetFormatPr defaultColWidth="9.140625" defaultRowHeight="12.75"/>
  <cols>
    <col min="1" max="1" width="70.421875" style="62" customWidth="1"/>
    <col min="2" max="2" width="1.28515625" style="58" customWidth="1"/>
    <col min="3" max="3" width="12.421875" style="58" customWidth="1"/>
    <col min="4" max="4" width="1.28515625" style="58" customWidth="1"/>
    <col min="5" max="5" width="13.140625" style="58" customWidth="1"/>
    <col min="6" max="6" width="1.57421875" style="58" customWidth="1"/>
    <col min="7" max="7" width="15.421875" style="58" bestFit="1" customWidth="1"/>
    <col min="8" max="8" width="1.57421875" style="58" customWidth="1"/>
    <col min="9" max="9" width="11.140625" style="58" customWidth="1"/>
    <col min="10" max="16384" width="9.140625" style="58" customWidth="1"/>
  </cols>
  <sheetData>
    <row r="1" s="23" customFormat="1" ht="15.75">
      <c r="A1" s="6" t="s">
        <v>187</v>
      </c>
    </row>
    <row r="2" spans="1:9" s="8" customFormat="1" ht="25.5">
      <c r="A2" s="9"/>
      <c r="C2" s="53" t="s">
        <v>550</v>
      </c>
      <c r="E2" s="8" t="s">
        <v>265</v>
      </c>
      <c r="G2" s="8" t="s">
        <v>458</v>
      </c>
      <c r="I2" s="19" t="s">
        <v>551</v>
      </c>
    </row>
    <row r="3" spans="1:9" s="8" customFormat="1" ht="12.75">
      <c r="A3" s="62"/>
      <c r="C3" s="10" t="s">
        <v>198</v>
      </c>
      <c r="E3" s="10" t="s">
        <v>198</v>
      </c>
      <c r="G3" s="10" t="s">
        <v>198</v>
      </c>
      <c r="I3" s="10" t="s">
        <v>198</v>
      </c>
    </row>
    <row r="4" s="8" customFormat="1" ht="0.75" customHeight="1" hidden="1">
      <c r="A4" s="62"/>
    </row>
    <row r="5" s="8" customFormat="1" ht="12.75" hidden="1">
      <c r="A5" s="62"/>
    </row>
    <row r="6" s="8" customFormat="1" ht="12.75" hidden="1">
      <c r="A6" s="62"/>
    </row>
    <row r="7" s="8" customFormat="1" ht="12.75" hidden="1">
      <c r="A7" s="62"/>
    </row>
    <row r="8" s="8" customFormat="1" ht="12.75" hidden="1">
      <c r="A8" s="62"/>
    </row>
    <row r="9" spans="1:9" s="8" customFormat="1" ht="12.75">
      <c r="A9" s="62" t="s">
        <v>459</v>
      </c>
      <c r="C9" s="95">
        <v>585</v>
      </c>
      <c r="D9" s="95"/>
      <c r="E9" s="95">
        <v>1927</v>
      </c>
      <c r="F9" s="95"/>
      <c r="G9" s="95">
        <v>0</v>
      </c>
      <c r="H9" s="95"/>
      <c r="I9" s="95">
        <v>2512</v>
      </c>
    </row>
    <row r="10" spans="1:9" s="8" customFormat="1" ht="12.75">
      <c r="A10" s="62" t="s">
        <v>188</v>
      </c>
      <c r="C10" s="75">
        <v>2700</v>
      </c>
      <c r="D10" s="75"/>
      <c r="E10" s="75">
        <v>-350</v>
      </c>
      <c r="F10" s="95"/>
      <c r="G10" s="95">
        <v>0</v>
      </c>
      <c r="H10" s="95"/>
      <c r="I10" s="95">
        <v>2350</v>
      </c>
    </row>
    <row r="11" spans="1:9" s="8" customFormat="1" ht="12.75">
      <c r="A11" s="62" t="s">
        <v>460</v>
      </c>
      <c r="C11" s="75">
        <v>0</v>
      </c>
      <c r="D11" s="75"/>
      <c r="E11" s="75">
        <v>0</v>
      </c>
      <c r="F11" s="95"/>
      <c r="G11" s="95">
        <v>0</v>
      </c>
      <c r="H11" s="95"/>
      <c r="I11" s="95">
        <v>0</v>
      </c>
    </row>
    <row r="12" spans="1:9" s="8" customFormat="1" ht="12.75">
      <c r="A12" s="62"/>
      <c r="C12" s="99"/>
      <c r="D12" s="95"/>
      <c r="E12" s="95"/>
      <c r="F12" s="97"/>
      <c r="G12" s="95"/>
      <c r="H12" s="95"/>
      <c r="I12" s="95"/>
    </row>
    <row r="13" spans="1:9" s="80" customFormat="1" ht="13.5" thickBot="1">
      <c r="A13" s="57"/>
      <c r="C13" s="115">
        <f>SUM(C9:C12)</f>
        <v>3285</v>
      </c>
      <c r="D13" s="116"/>
      <c r="E13" s="115">
        <f>SUM(E9:E12)</f>
        <v>1577</v>
      </c>
      <c r="F13" s="116"/>
      <c r="G13" s="115">
        <f>SUM(G9:G12)</f>
        <v>0</v>
      </c>
      <c r="H13" s="116"/>
      <c r="I13" s="115">
        <f>SUM(I9:I12)</f>
        <v>4862</v>
      </c>
    </row>
    <row r="14" spans="1:9" s="8" customFormat="1" ht="13.5" thickTop="1">
      <c r="A14" s="62"/>
      <c r="C14" s="95"/>
      <c r="D14" s="95"/>
      <c r="E14" s="95"/>
      <c r="F14" s="97"/>
      <c r="G14" s="95"/>
      <c r="H14" s="95"/>
      <c r="I14" s="95"/>
    </row>
    <row r="15" spans="1:9" s="80" customFormat="1" ht="12.75">
      <c r="A15" s="57" t="s">
        <v>461</v>
      </c>
      <c r="C15" s="117">
        <v>0</v>
      </c>
      <c r="D15" s="117"/>
      <c r="E15" s="117">
        <v>-225</v>
      </c>
      <c r="F15" s="117"/>
      <c r="G15" s="117">
        <v>0</v>
      </c>
      <c r="H15" s="117"/>
      <c r="I15" s="117">
        <v>-225</v>
      </c>
    </row>
    <row r="16" spans="1:9" s="8" customFormat="1" ht="12.75">
      <c r="A16" s="62" t="s">
        <v>462</v>
      </c>
      <c r="B16" s="58"/>
      <c r="C16" s="95">
        <v>0</v>
      </c>
      <c r="D16" s="95"/>
      <c r="E16" s="95">
        <v>-4275</v>
      </c>
      <c r="F16" s="95"/>
      <c r="G16" s="95">
        <v>0</v>
      </c>
      <c r="H16" s="95"/>
      <c r="I16" s="95">
        <v>-4275</v>
      </c>
    </row>
    <row r="17" spans="1:9" s="8" customFormat="1" ht="12.75">
      <c r="A17" s="62" t="s">
        <v>463</v>
      </c>
      <c r="B17" s="58"/>
      <c r="C17" s="95">
        <v>-198</v>
      </c>
      <c r="D17" s="95"/>
      <c r="E17" s="95">
        <v>36</v>
      </c>
      <c r="F17" s="95"/>
      <c r="G17" s="95">
        <v>0</v>
      </c>
      <c r="H17" s="95"/>
      <c r="I17" s="95">
        <v>-162</v>
      </c>
    </row>
    <row r="18" spans="1:9" s="8" customFormat="1" ht="12.75">
      <c r="A18" s="62"/>
      <c r="B18" s="58"/>
      <c r="C18" s="95"/>
      <c r="D18" s="95"/>
      <c r="E18" s="95"/>
      <c r="F18" s="95"/>
      <c r="G18" s="95"/>
      <c r="H18" s="95"/>
      <c r="I18" s="95"/>
    </row>
    <row r="19" spans="1:9" s="8" customFormat="1" ht="12.75">
      <c r="A19" s="62" t="s">
        <v>464</v>
      </c>
      <c r="B19" s="58"/>
      <c r="C19" s="95">
        <v>7500</v>
      </c>
      <c r="D19" s="95"/>
      <c r="E19" s="95">
        <v>-1500</v>
      </c>
      <c r="F19" s="95"/>
      <c r="G19" s="95">
        <v>0</v>
      </c>
      <c r="H19" s="95"/>
      <c r="I19" s="95">
        <v>6000</v>
      </c>
    </row>
    <row r="20" spans="1:9" s="8" customFormat="1" ht="12.75">
      <c r="A20" s="62"/>
      <c r="B20" s="58"/>
      <c r="C20" s="99"/>
      <c r="D20" s="95"/>
      <c r="E20" s="99"/>
      <c r="F20" s="95"/>
      <c r="G20" s="99"/>
      <c r="H20" s="95"/>
      <c r="I20" s="99"/>
    </row>
    <row r="21" spans="1:9" s="8" customFormat="1" ht="13.5" thickBot="1">
      <c r="A21" s="62" t="s">
        <v>253</v>
      </c>
      <c r="B21" s="58"/>
      <c r="C21" s="103">
        <f>SUM(C13:C19)</f>
        <v>10587</v>
      </c>
      <c r="D21" s="97"/>
      <c r="E21" s="103">
        <f>SUM(E13:E19)</f>
        <v>-4387</v>
      </c>
      <c r="F21" s="97"/>
      <c r="G21" s="103">
        <f>SUM(G13:G19)</f>
        <v>0</v>
      </c>
      <c r="H21" s="97"/>
      <c r="I21" s="103">
        <f>SUM(I13:I19)</f>
        <v>6200</v>
      </c>
    </row>
    <row r="22" spans="1:9" s="8" customFormat="1" ht="13.5" thickTop="1">
      <c r="A22" s="62"/>
      <c r="B22" s="58"/>
      <c r="C22" s="95"/>
      <c r="D22" s="95"/>
      <c r="E22" s="95"/>
      <c r="F22" s="16"/>
      <c r="G22" s="16"/>
      <c r="H22" s="16"/>
      <c r="I22" s="16"/>
    </row>
    <row r="23" spans="1:9" s="8" customFormat="1" ht="12.75">
      <c r="A23" s="171" t="s">
        <v>523</v>
      </c>
      <c r="B23" s="58"/>
      <c r="C23" s="95"/>
      <c r="D23" s="95"/>
      <c r="E23" s="95"/>
      <c r="F23" s="16"/>
      <c r="G23" s="16"/>
      <c r="H23" s="16"/>
      <c r="I23" s="16"/>
    </row>
    <row r="24" spans="1:9" s="8" customFormat="1" ht="12.75">
      <c r="A24" s="62"/>
      <c r="B24" s="58"/>
      <c r="C24" s="95"/>
      <c r="D24" s="95"/>
      <c r="E24" s="95"/>
      <c r="F24" s="16"/>
      <c r="G24" s="16"/>
      <c r="H24" s="16"/>
      <c r="I24" s="16"/>
    </row>
    <row r="25" spans="1:9" s="8" customFormat="1" ht="15.75">
      <c r="A25" s="6" t="s">
        <v>189</v>
      </c>
      <c r="B25" s="58"/>
      <c r="C25" s="58"/>
      <c r="D25" s="58"/>
      <c r="E25" s="81"/>
      <c r="F25" s="16"/>
      <c r="G25" s="16"/>
      <c r="H25" s="16"/>
      <c r="I25" s="16"/>
    </row>
    <row r="26" spans="1:9" s="8" customFormat="1" ht="15.75">
      <c r="A26" s="6"/>
      <c r="B26" s="58"/>
      <c r="C26" s="7" t="s">
        <v>308</v>
      </c>
      <c r="E26" s="7" t="s">
        <v>308</v>
      </c>
      <c r="F26" s="16"/>
      <c r="G26" s="16"/>
      <c r="H26" s="16"/>
      <c r="I26" s="16"/>
    </row>
    <row r="27" spans="1:5" s="8" customFormat="1" ht="12.75">
      <c r="A27" s="62"/>
      <c r="B27" s="58"/>
      <c r="C27" s="21">
        <v>37833</v>
      </c>
      <c r="E27" s="21">
        <v>37468</v>
      </c>
    </row>
    <row r="28" spans="1:5" s="8" customFormat="1" ht="12.75">
      <c r="A28" s="62"/>
      <c r="B28" s="58"/>
      <c r="C28" s="68" t="s">
        <v>198</v>
      </c>
      <c r="D28" s="59"/>
      <c r="E28" s="68" t="s">
        <v>198</v>
      </c>
    </row>
    <row r="29" spans="1:5" s="8" customFormat="1" ht="12.75">
      <c r="A29" s="62"/>
      <c r="B29" s="58"/>
      <c r="C29" s="58"/>
      <c r="D29" s="58"/>
      <c r="E29" s="81"/>
    </row>
    <row r="30" spans="1:5" s="8" customFormat="1" ht="12.75">
      <c r="A30" s="62" t="s">
        <v>465</v>
      </c>
      <c r="B30" s="58"/>
      <c r="C30" s="95">
        <v>0</v>
      </c>
      <c r="D30" s="95"/>
      <c r="E30" s="95">
        <v>0</v>
      </c>
    </row>
    <row r="31" spans="1:5" s="8" customFormat="1" ht="12.75">
      <c r="A31" s="62" t="s">
        <v>466</v>
      </c>
      <c r="B31" s="58"/>
      <c r="C31" s="95">
        <v>1551</v>
      </c>
      <c r="D31" s="95"/>
      <c r="E31" s="95">
        <v>0</v>
      </c>
    </row>
    <row r="32" spans="1:5" s="8" customFormat="1" ht="12.75">
      <c r="A32" s="62" t="s">
        <v>467</v>
      </c>
      <c r="B32" s="58"/>
      <c r="C32" s="95">
        <v>0</v>
      </c>
      <c r="D32" s="95"/>
      <c r="E32" s="14">
        <v>0</v>
      </c>
    </row>
    <row r="33" spans="1:5" s="8" customFormat="1" ht="12.75">
      <c r="A33" s="62"/>
      <c r="B33" s="58"/>
      <c r="C33" s="95"/>
      <c r="D33" s="97"/>
      <c r="E33" s="95"/>
    </row>
    <row r="34" spans="1:5" s="8" customFormat="1" ht="13.5" thickBot="1">
      <c r="A34" s="62" t="s">
        <v>468</v>
      </c>
      <c r="B34" s="58"/>
      <c r="C34" s="76">
        <f>SUM(C30:C32)</f>
        <v>1551</v>
      </c>
      <c r="D34" s="97"/>
      <c r="E34" s="76">
        <f>SUM(E30:E32)</f>
        <v>0</v>
      </c>
    </row>
    <row r="35" spans="1:5" s="8" customFormat="1" ht="13.5" thickTop="1">
      <c r="A35" s="62"/>
      <c r="B35" s="58"/>
      <c r="C35" s="58"/>
      <c r="D35" s="61"/>
      <c r="E35" s="81"/>
    </row>
    <row r="36" spans="1:5" s="8" customFormat="1" ht="12.75">
      <c r="A36" s="62" t="s">
        <v>598</v>
      </c>
      <c r="B36" s="58"/>
      <c r="C36" s="58"/>
      <c r="D36" s="58"/>
      <c r="E36" s="58"/>
    </row>
    <row r="37" spans="1:5" s="8" customFormat="1" ht="12.75">
      <c r="A37" s="62" t="s">
        <v>139</v>
      </c>
      <c r="B37" s="58"/>
      <c r="C37" s="58"/>
      <c r="D37" s="58"/>
      <c r="E37" s="58"/>
    </row>
    <row r="38" spans="1:5" s="8" customFormat="1" ht="12.75">
      <c r="A38" s="62" t="s">
        <v>191</v>
      </c>
      <c r="B38" s="58"/>
      <c r="C38" s="58"/>
      <c r="D38" s="58"/>
      <c r="E38" s="58"/>
    </row>
    <row r="39" spans="1:5" s="8" customFormat="1" ht="12.75">
      <c r="A39" s="62"/>
      <c r="B39" s="58"/>
      <c r="C39" s="58"/>
      <c r="D39" s="58"/>
      <c r="E39" s="58"/>
    </row>
    <row r="40" ht="15.75">
      <c r="A40" s="6" t="s">
        <v>190</v>
      </c>
    </row>
    <row r="42" ht="12.75">
      <c r="A42" s="62" t="s">
        <v>538</v>
      </c>
    </row>
  </sheetData>
  <printOptions/>
  <pageMargins left="0.18" right="0.24" top="0.984251968503937" bottom="0.5118110236220472" header="0.5118110236220472" footer="0.2362204724409449"/>
  <pageSetup horizontalDpi="300" verticalDpi="300" orientation="portrait" paperSize="9" scale="75" r:id="rId2"/>
  <headerFooter alignWithMargins="0">
    <oddFooter>&amp;C&amp;"Times New Roman,Regular"41</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2" sqref="A2"/>
    </sheetView>
  </sheetViews>
  <sheetFormatPr defaultColWidth="9.140625" defaultRowHeight="12.75"/>
  <cols>
    <col min="1" max="1" width="40.57421875" style="0" customWidth="1"/>
    <col min="2" max="2" width="16.7109375" style="0" customWidth="1"/>
    <col min="3" max="3" width="2.57421875" style="0" customWidth="1"/>
    <col min="4" max="4" width="13.8515625" style="0" customWidth="1"/>
    <col min="5" max="5" width="2.421875" style="0" customWidth="1"/>
    <col min="6" max="6" width="16.140625" style="0" bestFit="1" customWidth="1"/>
    <col min="7" max="7" width="10.7109375" style="0" bestFit="1" customWidth="1"/>
  </cols>
  <sheetData>
    <row r="1" spans="1:8" ht="15.75">
      <c r="A1" s="6" t="s">
        <v>192</v>
      </c>
      <c r="B1" s="58"/>
      <c r="C1" s="58"/>
      <c r="D1" s="58"/>
      <c r="E1" s="58"/>
      <c r="F1" s="58"/>
      <c r="G1" s="58"/>
      <c r="H1" s="58"/>
    </row>
    <row r="2" spans="1:8" ht="15.75">
      <c r="A2" s="6"/>
      <c r="B2" s="58"/>
      <c r="C2" s="58"/>
      <c r="D2" s="58"/>
      <c r="E2" s="58"/>
      <c r="F2" s="58"/>
      <c r="G2" s="58"/>
      <c r="H2" s="58"/>
    </row>
    <row r="3" spans="1:8" ht="12.75">
      <c r="A3" s="13" t="s">
        <v>601</v>
      </c>
      <c r="B3" s="12"/>
      <c r="C3" s="12"/>
      <c r="D3" s="12"/>
      <c r="E3" s="12"/>
      <c r="F3" s="12"/>
      <c r="G3" s="12"/>
      <c r="H3" s="12"/>
    </row>
    <row r="4" spans="1:8" ht="12.75">
      <c r="A4" s="13" t="s">
        <v>20</v>
      </c>
      <c r="B4" s="12"/>
      <c r="C4" s="12"/>
      <c r="D4" s="12"/>
      <c r="E4" s="12"/>
      <c r="F4" s="12"/>
      <c r="G4" s="12"/>
      <c r="H4" s="12"/>
    </row>
    <row r="5" spans="1:8" ht="12.75">
      <c r="A5" s="13" t="s">
        <v>516</v>
      </c>
      <c r="B5" s="12"/>
      <c r="C5" s="12"/>
      <c r="D5" s="12"/>
      <c r="E5" s="12"/>
      <c r="F5" s="12"/>
      <c r="G5" s="12"/>
      <c r="H5" s="12"/>
    </row>
    <row r="6" spans="1:8" ht="12.75">
      <c r="A6" s="13"/>
      <c r="B6" s="12"/>
      <c r="C6" s="12"/>
      <c r="D6" s="12"/>
      <c r="E6" s="12"/>
      <c r="F6" s="12"/>
      <c r="G6" s="12"/>
      <c r="H6" s="12"/>
    </row>
    <row r="7" spans="1:8" ht="12.75">
      <c r="A7" s="9" t="s">
        <v>602</v>
      </c>
      <c r="B7" s="58"/>
      <c r="C7" s="58"/>
      <c r="D7" s="58"/>
      <c r="E7" s="58"/>
      <c r="F7" s="58"/>
      <c r="G7" s="58"/>
      <c r="H7" s="12"/>
    </row>
    <row r="8" spans="1:8" ht="12.75">
      <c r="A8" s="62"/>
      <c r="B8" s="58"/>
      <c r="C8" s="58"/>
      <c r="D8" s="58"/>
      <c r="E8" s="58"/>
      <c r="F8" s="58"/>
      <c r="G8" s="58"/>
      <c r="H8" s="12"/>
    </row>
    <row r="9" spans="1:8" ht="12.75">
      <c r="A9" s="62" t="s">
        <v>603</v>
      </c>
      <c r="B9" s="58"/>
      <c r="C9" s="58"/>
      <c r="D9" s="58"/>
      <c r="E9" s="58"/>
      <c r="F9" s="58"/>
      <c r="G9" s="58"/>
      <c r="H9" s="12"/>
    </row>
    <row r="10" spans="1:8" ht="12.75">
      <c r="A10" s="62" t="s">
        <v>103</v>
      </c>
      <c r="B10" s="58"/>
      <c r="C10" s="58"/>
      <c r="D10" s="135"/>
      <c r="E10" s="136"/>
      <c r="F10" s="135"/>
      <c r="G10" s="58"/>
      <c r="H10" s="12"/>
    </row>
    <row r="11" spans="1:8" ht="12.75">
      <c r="A11" s="88"/>
      <c r="B11" s="85"/>
      <c r="C11" s="85"/>
      <c r="D11" s="129"/>
      <c r="E11" s="129"/>
      <c r="F11" s="129"/>
      <c r="G11" s="12"/>
      <c r="H11" s="12"/>
    </row>
    <row r="12" spans="1:8" ht="12.75">
      <c r="A12" s="13" t="s">
        <v>122</v>
      </c>
      <c r="B12" s="85"/>
      <c r="C12" s="85"/>
      <c r="D12" s="129"/>
      <c r="E12" s="129"/>
      <c r="F12" s="129"/>
      <c r="G12" s="12"/>
      <c r="H12" s="12"/>
    </row>
    <row r="13" spans="1:8" ht="12.75">
      <c r="A13" s="13"/>
      <c r="B13" s="12"/>
      <c r="C13" s="12"/>
      <c r="D13" s="126"/>
      <c r="E13" s="126"/>
      <c r="F13" s="126"/>
      <c r="G13" s="12"/>
      <c r="H13" s="12"/>
    </row>
    <row r="14" spans="1:8" ht="12.75">
      <c r="A14" s="13" t="s">
        <v>604</v>
      </c>
      <c r="B14" s="12"/>
      <c r="C14" s="12"/>
      <c r="D14" s="12"/>
      <c r="E14" s="12"/>
      <c r="F14" s="12"/>
      <c r="G14" s="12"/>
      <c r="H14" s="12"/>
    </row>
    <row r="15" spans="1:8" ht="12.75">
      <c r="A15" s="13" t="s">
        <v>605</v>
      </c>
      <c r="B15" s="12"/>
      <c r="C15" s="12"/>
      <c r="D15" s="12"/>
      <c r="E15" s="12"/>
      <c r="F15" s="12"/>
      <c r="G15" s="12"/>
      <c r="H15" s="12"/>
    </row>
    <row r="16" spans="1:8" ht="12.75">
      <c r="A16" s="13" t="s">
        <v>606</v>
      </c>
      <c r="B16" s="12"/>
      <c r="C16" s="12"/>
      <c r="D16" s="12"/>
      <c r="E16" s="12"/>
      <c r="F16" s="12"/>
      <c r="G16" s="12"/>
      <c r="H16" s="12"/>
    </row>
    <row r="17" spans="1:8" ht="12.75">
      <c r="A17" s="13"/>
      <c r="B17" s="12"/>
      <c r="C17" s="12"/>
      <c r="D17" s="12"/>
      <c r="E17" s="12"/>
      <c r="F17" s="12"/>
      <c r="G17" s="12"/>
      <c r="H17" s="12"/>
    </row>
    <row r="18" spans="1:8" ht="12.75">
      <c r="A18" s="167" t="s">
        <v>600</v>
      </c>
      <c r="B18" s="12"/>
      <c r="C18" s="12"/>
      <c r="D18" s="137"/>
      <c r="E18" s="12"/>
      <c r="F18" s="13" t="s">
        <v>118</v>
      </c>
      <c r="G18" s="12"/>
      <c r="H18" s="12"/>
    </row>
    <row r="19" spans="1:8" ht="12.75">
      <c r="A19" s="13" t="s">
        <v>579</v>
      </c>
      <c r="B19" s="12"/>
      <c r="C19" s="12"/>
      <c r="D19" s="137"/>
      <c r="E19" s="12"/>
      <c r="F19" s="13" t="s">
        <v>607</v>
      </c>
      <c r="G19" s="12"/>
      <c r="H19" s="12"/>
    </row>
    <row r="20" spans="1:8" ht="12.75">
      <c r="A20" s="167" t="s">
        <v>580</v>
      </c>
      <c r="B20" s="12"/>
      <c r="C20" s="12"/>
      <c r="D20" s="137"/>
      <c r="E20" s="12"/>
      <c r="F20" s="13" t="s">
        <v>649</v>
      </c>
      <c r="G20" s="12"/>
      <c r="H20" s="12"/>
    </row>
    <row r="21" spans="1:8" ht="12.75">
      <c r="A21" s="167" t="s">
        <v>581</v>
      </c>
      <c r="B21" s="12"/>
      <c r="C21" s="12"/>
      <c r="D21" s="137"/>
      <c r="E21" s="12"/>
      <c r="F21" s="13" t="s">
        <v>650</v>
      </c>
      <c r="G21" s="12"/>
      <c r="H21" s="12"/>
    </row>
    <row r="22" spans="1:8" ht="12.75">
      <c r="A22" s="167" t="s">
        <v>128</v>
      </c>
      <c r="B22" s="12"/>
      <c r="C22" s="12"/>
      <c r="D22" s="137"/>
      <c r="E22" s="12"/>
      <c r="F22" s="13" t="s">
        <v>651</v>
      </c>
      <c r="G22" s="12"/>
      <c r="H22" s="12"/>
    </row>
    <row r="23" spans="1:8" ht="12.75">
      <c r="A23" s="13"/>
      <c r="B23" s="12"/>
      <c r="C23" s="12"/>
      <c r="D23" s="137"/>
      <c r="E23" s="12"/>
      <c r="F23" s="12"/>
      <c r="G23" s="12"/>
      <c r="H23" s="12"/>
    </row>
    <row r="24" spans="1:8" ht="12.75">
      <c r="A24" s="167" t="s">
        <v>157</v>
      </c>
      <c r="B24" s="12"/>
      <c r="C24" s="12"/>
      <c r="D24" s="137"/>
      <c r="E24" s="12"/>
      <c r="F24" s="13" t="s">
        <v>652</v>
      </c>
      <c r="G24" s="12"/>
      <c r="H24" s="12"/>
    </row>
    <row r="25" spans="1:8" ht="12.75">
      <c r="A25" s="13"/>
      <c r="B25" s="12"/>
      <c r="C25" s="12"/>
      <c r="D25" s="137"/>
      <c r="E25" s="12"/>
      <c r="F25" s="137"/>
      <c r="G25" s="12"/>
      <c r="H25" s="12"/>
    </row>
    <row r="26" spans="1:8" ht="12.75">
      <c r="A26" s="13" t="s">
        <v>159</v>
      </c>
      <c r="B26" s="12"/>
      <c r="C26" s="12"/>
      <c r="D26" s="12"/>
      <c r="E26" s="12"/>
      <c r="F26" s="12"/>
      <c r="G26" s="12"/>
      <c r="H26" s="12"/>
    </row>
    <row r="27" spans="1:8" ht="12.75">
      <c r="A27" s="13" t="s">
        <v>109</v>
      </c>
      <c r="B27" s="12"/>
      <c r="C27" s="12"/>
      <c r="D27" s="12"/>
      <c r="E27" s="12"/>
      <c r="F27" s="12"/>
      <c r="G27" s="12"/>
      <c r="H27" s="12"/>
    </row>
    <row r="28" spans="1:8" s="179" customFormat="1" ht="12.75">
      <c r="A28" s="167" t="s">
        <v>653</v>
      </c>
      <c r="B28" s="168"/>
      <c r="C28" s="168"/>
      <c r="D28" s="168"/>
      <c r="E28" s="168"/>
      <c r="F28" s="168"/>
      <c r="G28" s="168"/>
      <c r="H28" s="168"/>
    </row>
    <row r="29" spans="1:8" ht="12.75">
      <c r="A29" s="13" t="s">
        <v>654</v>
      </c>
      <c r="B29" s="12"/>
      <c r="C29" s="12"/>
      <c r="D29" s="12"/>
      <c r="E29" s="12"/>
      <c r="F29" s="12"/>
      <c r="G29" s="12"/>
      <c r="H29" s="12"/>
    </row>
    <row r="30" spans="1:8" ht="12.75">
      <c r="A30" s="137"/>
      <c r="B30" s="137"/>
      <c r="C30" s="137"/>
      <c r="D30" s="137"/>
      <c r="E30" s="137"/>
      <c r="F30" s="137"/>
      <c r="G30" s="137"/>
      <c r="H30" s="58"/>
    </row>
    <row r="31" spans="1:8" ht="12.75">
      <c r="A31" s="13" t="s">
        <v>117</v>
      </c>
      <c r="B31" s="12"/>
      <c r="C31" s="12"/>
      <c r="D31" s="12"/>
      <c r="E31" s="12"/>
      <c r="F31" s="12"/>
      <c r="G31" s="12"/>
      <c r="H31" s="12"/>
    </row>
    <row r="32" spans="1:8" ht="12.75">
      <c r="A32" s="13"/>
      <c r="B32" s="12"/>
      <c r="C32" s="12"/>
      <c r="D32" s="126"/>
      <c r="E32" s="126"/>
      <c r="F32" s="126"/>
      <c r="G32" s="12"/>
      <c r="H32" s="12"/>
    </row>
    <row r="33" spans="1:8" ht="12.75">
      <c r="A33" s="13" t="s">
        <v>21</v>
      </c>
      <c r="B33" s="12"/>
      <c r="C33" s="12"/>
      <c r="D33" s="126"/>
      <c r="E33" s="126"/>
      <c r="F33" s="126"/>
      <c r="G33" s="12"/>
      <c r="H33" s="12"/>
    </row>
    <row r="34" spans="1:8" ht="12.75">
      <c r="A34" s="13" t="s">
        <v>114</v>
      </c>
      <c r="B34" s="12"/>
      <c r="C34" s="12"/>
      <c r="D34" s="126"/>
      <c r="E34" s="126"/>
      <c r="F34" s="126"/>
      <c r="G34" s="12"/>
      <c r="H34" s="12"/>
    </row>
    <row r="35" spans="1:8" ht="12.75">
      <c r="A35" s="13" t="s">
        <v>517</v>
      </c>
      <c r="B35" s="12"/>
      <c r="C35" s="12"/>
      <c r="D35" s="43"/>
      <c r="E35" s="43"/>
      <c r="F35" s="43"/>
      <c r="G35" s="12"/>
      <c r="H35" s="12"/>
    </row>
    <row r="36" spans="1:8" ht="12.75">
      <c r="A36" s="13"/>
      <c r="B36" s="12"/>
      <c r="C36" s="12"/>
      <c r="D36" s="126"/>
      <c r="E36" s="126"/>
      <c r="F36" s="126"/>
      <c r="G36" s="12"/>
      <c r="H36" s="12"/>
    </row>
    <row r="37" spans="1:8" ht="12.75">
      <c r="A37" s="137"/>
      <c r="B37" s="137"/>
      <c r="C37" s="137"/>
      <c r="D37" s="137"/>
      <c r="E37" s="137"/>
      <c r="F37" s="137"/>
      <c r="G37" s="137"/>
      <c r="H37" s="58"/>
    </row>
    <row r="38" spans="1:8" ht="12.75">
      <c r="A38" s="137"/>
      <c r="B38" s="137"/>
      <c r="C38" s="137"/>
      <c r="D38" s="137"/>
      <c r="E38" s="137"/>
      <c r="F38" s="137"/>
      <c r="G38" s="137"/>
      <c r="H38" s="58"/>
    </row>
    <row r="39" spans="1:8" ht="12.75">
      <c r="A39" s="137"/>
      <c r="B39" s="137"/>
      <c r="C39" s="137"/>
      <c r="D39" s="137"/>
      <c r="E39" s="137"/>
      <c r="F39" s="137"/>
      <c r="G39" s="137"/>
      <c r="H39" s="58"/>
    </row>
    <row r="40" spans="1:7" ht="12.75">
      <c r="A40" s="137"/>
      <c r="B40" s="137"/>
      <c r="C40" s="137"/>
      <c r="D40" s="137"/>
      <c r="E40" s="137"/>
      <c r="F40" s="137"/>
      <c r="G40" s="137"/>
    </row>
    <row r="41" spans="1:7" ht="12.75">
      <c r="A41" s="137"/>
      <c r="B41" s="137"/>
      <c r="C41" s="137"/>
      <c r="D41" s="137"/>
      <c r="E41" s="137"/>
      <c r="F41" s="137"/>
      <c r="G41" s="137"/>
    </row>
  </sheetData>
  <printOptions/>
  <pageMargins left="0.75" right="0.75" top="1" bottom="1" header="0.5" footer="0.5"/>
  <pageSetup fitToHeight="1" fitToWidth="1" horizontalDpi="600" verticalDpi="600" orientation="portrait" paperSize="9" scale="78" r:id="rId1"/>
  <headerFooter alignWithMargins="0">
    <oddFooter>&amp;C42</oddFooter>
  </headerFooter>
</worksheet>
</file>

<file path=xl/worksheets/sheet24.xml><?xml version="1.0" encoding="utf-8"?>
<worksheet xmlns="http://schemas.openxmlformats.org/spreadsheetml/2006/main" xmlns:r="http://schemas.openxmlformats.org/officeDocument/2006/relationships">
  <dimension ref="A1:H107"/>
  <sheetViews>
    <sheetView workbookViewId="0" topLeftCell="A1">
      <selection activeCell="A2" sqref="A2"/>
    </sheetView>
  </sheetViews>
  <sheetFormatPr defaultColWidth="9.140625" defaultRowHeight="12.75"/>
  <cols>
    <col min="1" max="1" width="35.421875" style="0" customWidth="1"/>
    <col min="2" max="2" width="15.57421875" style="0" customWidth="1"/>
    <col min="3" max="3" width="2.8515625" style="0" customWidth="1"/>
    <col min="4" max="4" width="14.421875" style="0" customWidth="1"/>
    <col min="5" max="5" width="2.57421875" style="0" customWidth="1"/>
    <col min="6" max="6" width="17.140625" style="0" customWidth="1"/>
    <col min="7" max="7" width="2.57421875" style="0" customWidth="1"/>
    <col min="8" max="8" width="12.57421875" style="0" customWidth="1"/>
  </cols>
  <sheetData>
    <row r="1" ht="15.75">
      <c r="A1" s="6" t="s">
        <v>47</v>
      </c>
    </row>
    <row r="2" ht="15.75">
      <c r="A2" s="6"/>
    </row>
    <row r="3" spans="1:8" ht="12.75">
      <c r="A3" s="9" t="s">
        <v>22</v>
      </c>
      <c r="B3" s="58"/>
      <c r="C3" s="58"/>
      <c r="D3" s="58"/>
      <c r="E3" s="58"/>
      <c r="F3" s="58"/>
      <c r="G3" s="58"/>
      <c r="H3" s="58"/>
    </row>
    <row r="4" spans="1:8" ht="12.75">
      <c r="A4" s="134"/>
      <c r="B4" s="134"/>
      <c r="C4" s="134"/>
      <c r="D4" s="134"/>
      <c r="E4" s="134"/>
      <c r="F4" s="134"/>
      <c r="G4" s="134"/>
      <c r="H4" s="58"/>
    </row>
    <row r="5" spans="1:8" ht="12.75">
      <c r="A5" s="62" t="s">
        <v>23</v>
      </c>
      <c r="B5" s="134"/>
      <c r="C5" s="134"/>
      <c r="D5" s="134"/>
      <c r="E5" s="134"/>
      <c r="F5" s="134"/>
      <c r="G5" s="134"/>
      <c r="H5" s="58"/>
    </row>
    <row r="6" spans="1:8" ht="12.75">
      <c r="A6" s="62" t="s">
        <v>518</v>
      </c>
      <c r="B6" s="134"/>
      <c r="C6" s="134"/>
      <c r="D6" s="134"/>
      <c r="E6" s="134"/>
      <c r="F6" s="134"/>
      <c r="G6" s="134"/>
      <c r="H6" s="58"/>
    </row>
    <row r="7" spans="1:8" ht="12.75">
      <c r="A7" s="62" t="s">
        <v>155</v>
      </c>
      <c r="B7" s="134"/>
      <c r="C7" s="134"/>
      <c r="D7" s="134"/>
      <c r="E7" s="134"/>
      <c r="F7" s="134"/>
      <c r="G7" s="134"/>
      <c r="H7" s="58"/>
    </row>
    <row r="8" spans="1:8" ht="12.75">
      <c r="A8" s="62" t="s">
        <v>108</v>
      </c>
      <c r="B8" s="58"/>
      <c r="C8" s="58"/>
      <c r="D8" s="58"/>
      <c r="E8" s="58"/>
      <c r="F8" s="58"/>
      <c r="G8" s="58"/>
      <c r="H8" s="58"/>
    </row>
    <row r="9" spans="1:8" ht="12.75">
      <c r="A9" s="62"/>
      <c r="B9" s="58"/>
      <c r="C9" s="58"/>
      <c r="D9" s="58"/>
      <c r="E9" s="58"/>
      <c r="F9" s="58"/>
      <c r="G9" s="58"/>
      <c r="H9" s="58"/>
    </row>
    <row r="10" spans="1:8" ht="12.75">
      <c r="A10" s="62" t="s">
        <v>122</v>
      </c>
      <c r="B10" s="85"/>
      <c r="C10" s="85"/>
      <c r="D10" s="129"/>
      <c r="E10" s="129"/>
      <c r="F10" s="137"/>
      <c r="G10" s="137"/>
      <c r="H10" s="12"/>
    </row>
    <row r="11" spans="1:8" ht="12.75">
      <c r="A11" s="13"/>
      <c r="B11" s="12"/>
      <c r="C11" s="12"/>
      <c r="D11" s="126"/>
      <c r="E11" s="126"/>
      <c r="F11" s="137"/>
      <c r="G11" s="137"/>
      <c r="H11" s="12"/>
    </row>
    <row r="12" spans="1:8" ht="12.75">
      <c r="A12" s="13" t="s">
        <v>126</v>
      </c>
      <c r="B12" s="12"/>
      <c r="C12" s="12"/>
      <c r="D12" s="12"/>
      <c r="E12" s="12"/>
      <c r="F12" s="137"/>
      <c r="G12" s="137"/>
      <c r="H12" s="12"/>
    </row>
    <row r="13" spans="1:8" ht="12.75">
      <c r="A13" s="13" t="s">
        <v>605</v>
      </c>
      <c r="B13" s="12"/>
      <c r="C13" s="12"/>
      <c r="D13" s="12"/>
      <c r="E13" s="12"/>
      <c r="F13" s="137"/>
      <c r="G13" s="137"/>
      <c r="H13" s="12"/>
    </row>
    <row r="14" spans="1:8" ht="12.75">
      <c r="A14" s="13" t="s">
        <v>606</v>
      </c>
      <c r="B14" s="12"/>
      <c r="C14" s="12"/>
      <c r="D14" s="12"/>
      <c r="E14" s="12"/>
      <c r="F14" s="137"/>
      <c r="G14" s="137"/>
      <c r="H14" s="12"/>
    </row>
    <row r="15" spans="1:8" ht="12.75">
      <c r="A15" s="13"/>
      <c r="B15" s="12"/>
      <c r="C15" s="12"/>
      <c r="D15" s="12"/>
      <c r="E15" s="12"/>
      <c r="F15" s="137"/>
      <c r="G15" s="137"/>
      <c r="H15" s="12"/>
    </row>
    <row r="16" spans="1:8" ht="12.75">
      <c r="A16" s="13" t="s">
        <v>600</v>
      </c>
      <c r="B16" s="12"/>
      <c r="C16" s="12"/>
      <c r="D16" s="13" t="s">
        <v>118</v>
      </c>
      <c r="E16" s="12"/>
      <c r="F16" s="137"/>
      <c r="G16" s="137"/>
      <c r="H16" s="12"/>
    </row>
    <row r="17" spans="1:8" ht="12.75">
      <c r="A17" s="13" t="s">
        <v>579</v>
      </c>
      <c r="B17" s="12"/>
      <c r="C17" s="12"/>
      <c r="D17" s="13" t="s">
        <v>127</v>
      </c>
      <c r="E17" s="12"/>
      <c r="F17" s="137"/>
      <c r="G17" s="137"/>
      <c r="H17" s="12"/>
    </row>
    <row r="18" spans="1:8" ht="12.75">
      <c r="A18" s="13" t="s">
        <v>580</v>
      </c>
      <c r="B18" s="12"/>
      <c r="C18" s="12"/>
      <c r="D18" s="13" t="s">
        <v>119</v>
      </c>
      <c r="E18" s="12"/>
      <c r="F18" s="137"/>
      <c r="G18" s="137"/>
      <c r="H18" s="12"/>
    </row>
    <row r="19" spans="1:8" ht="12.75">
      <c r="A19" s="13" t="s">
        <v>131</v>
      </c>
      <c r="B19" s="12"/>
      <c r="C19" s="12"/>
      <c r="D19" s="13" t="s">
        <v>119</v>
      </c>
      <c r="E19" s="12"/>
      <c r="F19" s="137"/>
      <c r="G19" s="137"/>
      <c r="H19" s="12"/>
    </row>
    <row r="20" spans="1:8" ht="12.75">
      <c r="A20" s="13" t="s">
        <v>581</v>
      </c>
      <c r="B20" s="12"/>
      <c r="C20" s="12"/>
      <c r="D20" s="13" t="s">
        <v>119</v>
      </c>
      <c r="E20" s="12"/>
      <c r="F20" s="137"/>
      <c r="G20" s="137"/>
      <c r="H20" s="12"/>
    </row>
    <row r="21" spans="1:8" ht="12.75">
      <c r="A21" s="13" t="s">
        <v>128</v>
      </c>
      <c r="B21" s="12"/>
      <c r="C21" s="12"/>
      <c r="D21" s="13" t="s">
        <v>120</v>
      </c>
      <c r="E21" s="12"/>
      <c r="F21" s="137"/>
      <c r="G21" s="137"/>
      <c r="H21" s="12"/>
    </row>
    <row r="22" spans="1:8" ht="12.75">
      <c r="A22" s="13"/>
      <c r="B22" s="12"/>
      <c r="C22" s="12"/>
      <c r="D22" s="12"/>
      <c r="E22" s="12"/>
      <c r="F22" s="137"/>
      <c r="G22" s="137"/>
      <c r="H22" s="12"/>
    </row>
    <row r="23" spans="1:8" ht="12.75">
      <c r="A23" s="13" t="s">
        <v>157</v>
      </c>
      <c r="B23" s="12"/>
      <c r="C23" s="12"/>
      <c r="E23" s="12"/>
      <c r="F23" s="13" t="s">
        <v>121</v>
      </c>
      <c r="G23" s="137"/>
      <c r="H23" s="12"/>
    </row>
    <row r="24" spans="1:8" ht="12.75">
      <c r="A24" s="13"/>
      <c r="B24" s="12"/>
      <c r="C24" s="12"/>
      <c r="D24" s="12"/>
      <c r="E24" s="12"/>
      <c r="F24" s="12"/>
      <c r="G24" s="12"/>
      <c r="H24" s="12"/>
    </row>
    <row r="25" spans="1:8" ht="12.75">
      <c r="A25" s="13" t="s">
        <v>117</v>
      </c>
      <c r="B25" s="12"/>
      <c r="C25" s="12"/>
      <c r="D25" s="12"/>
      <c r="E25" s="12"/>
      <c r="F25" s="12"/>
      <c r="G25" s="12"/>
      <c r="H25" s="12"/>
    </row>
    <row r="26" spans="1:8" ht="12.75">
      <c r="A26" s="13"/>
      <c r="B26" s="12"/>
      <c r="C26" s="12"/>
      <c r="D26" s="12"/>
      <c r="E26" s="12"/>
      <c r="F26" s="12"/>
      <c r="G26" s="12"/>
      <c r="H26" s="12"/>
    </row>
    <row r="27" spans="1:8" ht="12.75">
      <c r="A27" s="13" t="s">
        <v>519</v>
      </c>
      <c r="B27" s="12"/>
      <c r="C27" s="12"/>
      <c r="D27" s="12"/>
      <c r="E27" s="12"/>
      <c r="F27" s="12"/>
      <c r="G27" s="12"/>
      <c r="H27" s="12"/>
    </row>
    <row r="28" spans="1:8" ht="12.75">
      <c r="A28" s="13" t="s">
        <v>60</v>
      </c>
      <c r="B28" s="12"/>
      <c r="C28" s="12"/>
      <c r="D28" s="12"/>
      <c r="E28" s="12"/>
      <c r="F28" s="12"/>
      <c r="G28" s="12"/>
      <c r="H28" s="12"/>
    </row>
    <row r="29" spans="1:8" s="130" customFormat="1" ht="12.75">
      <c r="A29" s="13"/>
      <c r="B29" s="12"/>
      <c r="C29" s="12"/>
      <c r="D29" s="12"/>
      <c r="E29" s="12"/>
      <c r="F29" s="12"/>
      <c r="G29" s="12"/>
      <c r="H29" s="12"/>
    </row>
    <row r="30" spans="1:8" ht="12.75">
      <c r="A30" s="13"/>
      <c r="B30" s="12" t="s">
        <v>551</v>
      </c>
      <c r="C30" s="12"/>
      <c r="D30" s="12" t="s">
        <v>377</v>
      </c>
      <c r="E30" s="137"/>
      <c r="F30" s="137"/>
      <c r="G30" s="12"/>
      <c r="H30" s="12"/>
    </row>
    <row r="31" spans="1:8" ht="12.75">
      <c r="A31" s="52" t="s">
        <v>608</v>
      </c>
      <c r="B31" s="138" t="s">
        <v>95</v>
      </c>
      <c r="C31" s="138"/>
      <c r="D31" s="138" t="s">
        <v>96</v>
      </c>
      <c r="E31" s="137"/>
      <c r="F31" s="137"/>
      <c r="G31" s="138"/>
      <c r="H31" s="12"/>
    </row>
    <row r="32" spans="1:8" ht="12.75">
      <c r="A32" s="52" t="s">
        <v>609</v>
      </c>
      <c r="B32" s="138" t="s">
        <v>613</v>
      </c>
      <c r="C32" s="138"/>
      <c r="D32" s="138" t="s">
        <v>42</v>
      </c>
      <c r="E32" s="137"/>
      <c r="F32" s="137"/>
      <c r="G32" s="138"/>
      <c r="H32" s="12"/>
    </row>
    <row r="33" spans="1:8" ht="12.75">
      <c r="A33" s="52" t="s">
        <v>610</v>
      </c>
      <c r="B33" s="138" t="s">
        <v>612</v>
      </c>
      <c r="C33" s="138"/>
      <c r="D33" s="138" t="s">
        <v>613</v>
      </c>
      <c r="E33" s="137"/>
      <c r="F33" s="137"/>
      <c r="G33" s="138"/>
      <c r="H33" s="137"/>
    </row>
    <row r="34" spans="1:8" ht="12.75">
      <c r="A34" s="52" t="s">
        <v>611</v>
      </c>
      <c r="B34" s="138" t="s">
        <v>46</v>
      </c>
      <c r="C34" s="138"/>
      <c r="D34" s="138" t="s">
        <v>41</v>
      </c>
      <c r="E34" s="137"/>
      <c r="F34" s="137"/>
      <c r="G34" s="138"/>
      <c r="H34" s="137"/>
    </row>
    <row r="35" spans="1:8" ht="12.75">
      <c r="A35" s="137"/>
      <c r="B35" s="137"/>
      <c r="C35" s="137"/>
      <c r="D35" s="137"/>
      <c r="E35" s="137"/>
      <c r="F35" s="137"/>
      <c r="G35" s="137"/>
      <c r="H35" s="137"/>
    </row>
    <row r="36" spans="1:8" ht="12.75">
      <c r="A36" s="52" t="s">
        <v>24</v>
      </c>
      <c r="B36" s="137"/>
      <c r="C36" s="137"/>
      <c r="D36" s="137"/>
      <c r="E36" s="137"/>
      <c r="F36" s="137"/>
      <c r="G36" s="137"/>
      <c r="H36" s="137"/>
    </row>
    <row r="37" spans="1:8" ht="12.75">
      <c r="A37" s="52" t="s">
        <v>614</v>
      </c>
      <c r="B37" s="137"/>
      <c r="C37" s="137"/>
      <c r="D37" s="137"/>
      <c r="E37" s="137"/>
      <c r="F37" s="137"/>
      <c r="G37" s="137"/>
      <c r="H37" s="137"/>
    </row>
    <row r="38" spans="1:8" ht="12.75">
      <c r="A38" s="137"/>
      <c r="B38" s="137" t="s">
        <v>615</v>
      </c>
      <c r="C38" s="137"/>
      <c r="D38" s="160" t="s">
        <v>617</v>
      </c>
      <c r="E38" s="137"/>
      <c r="F38" s="137" t="s">
        <v>615</v>
      </c>
      <c r="G38" s="137"/>
      <c r="H38" s="160" t="s">
        <v>617</v>
      </c>
    </row>
    <row r="39" spans="1:8" ht="12.75">
      <c r="A39" s="137"/>
      <c r="B39" s="137" t="s">
        <v>616</v>
      </c>
      <c r="C39" s="137"/>
      <c r="D39" s="133" t="s">
        <v>520</v>
      </c>
      <c r="E39" s="137"/>
      <c r="F39" s="137" t="s">
        <v>616</v>
      </c>
      <c r="G39" s="137"/>
      <c r="H39" s="133" t="s">
        <v>25</v>
      </c>
    </row>
    <row r="40" spans="1:8" ht="12.75">
      <c r="A40" s="137"/>
      <c r="B40" s="159">
        <v>37833</v>
      </c>
      <c r="C40" s="137"/>
      <c r="D40" s="138" t="s">
        <v>198</v>
      </c>
      <c r="E40" s="137"/>
      <c r="F40" s="159">
        <v>37468</v>
      </c>
      <c r="G40" s="139"/>
      <c r="H40" s="138" t="s">
        <v>198</v>
      </c>
    </row>
    <row r="41" spans="1:8" ht="12.75">
      <c r="A41" s="137" t="s">
        <v>618</v>
      </c>
      <c r="B41" s="138" t="s">
        <v>98</v>
      </c>
      <c r="C41" s="13"/>
      <c r="D41" s="14">
        <v>967000</v>
      </c>
      <c r="E41" s="137"/>
      <c r="F41" s="138" t="s">
        <v>98</v>
      </c>
      <c r="G41" s="138"/>
      <c r="H41" s="14">
        <v>625000</v>
      </c>
    </row>
    <row r="42" spans="1:8" ht="12.75">
      <c r="A42" s="137" t="s">
        <v>37</v>
      </c>
      <c r="B42" s="138" t="s">
        <v>61</v>
      </c>
      <c r="C42" s="13"/>
      <c r="D42" s="14">
        <v>298000</v>
      </c>
      <c r="E42" s="137"/>
      <c r="F42" s="138" t="s">
        <v>43</v>
      </c>
      <c r="G42" s="138"/>
      <c r="H42" s="14">
        <v>192000</v>
      </c>
    </row>
    <row r="43" spans="1:8" ht="12.75">
      <c r="A43" s="137" t="s">
        <v>38</v>
      </c>
      <c r="B43" s="138" t="s">
        <v>97</v>
      </c>
      <c r="C43" s="13"/>
      <c r="D43" s="14">
        <v>149000</v>
      </c>
      <c r="E43" s="137"/>
      <c r="F43" s="138" t="s">
        <v>97</v>
      </c>
      <c r="G43" s="138"/>
      <c r="H43" s="14">
        <v>96000</v>
      </c>
    </row>
    <row r="44" spans="1:8" ht="12.75">
      <c r="A44" s="137" t="s">
        <v>39</v>
      </c>
      <c r="B44" s="138" t="s">
        <v>46</v>
      </c>
      <c r="C44" s="13"/>
      <c r="D44" s="14">
        <v>74000</v>
      </c>
      <c r="E44" s="137"/>
      <c r="F44" s="138" t="s">
        <v>46</v>
      </c>
      <c r="G44" s="138"/>
      <c r="H44" s="14">
        <v>49000</v>
      </c>
    </row>
    <row r="45" spans="1:8" ht="12.75">
      <c r="A45" s="137"/>
      <c r="B45" s="137"/>
      <c r="C45" s="137"/>
      <c r="D45" s="14"/>
      <c r="E45" s="137"/>
      <c r="F45" s="137"/>
      <c r="G45" s="137"/>
      <c r="H45" s="14"/>
    </row>
    <row r="46" spans="1:8" ht="13.5" thickBot="1">
      <c r="A46" s="137" t="s">
        <v>40</v>
      </c>
      <c r="B46" s="137"/>
      <c r="C46" s="137"/>
      <c r="D46" s="140">
        <f>SUM(D41:D45)</f>
        <v>1488000</v>
      </c>
      <c r="E46" s="137"/>
      <c r="F46" s="137"/>
      <c r="G46" s="137"/>
      <c r="H46" s="140">
        <f>SUM(H41:H45)</f>
        <v>962000</v>
      </c>
    </row>
    <row r="47" spans="1:8" ht="13.5" thickTop="1">
      <c r="A47" s="137"/>
      <c r="B47" s="137"/>
      <c r="C47" s="137"/>
      <c r="D47" s="36"/>
      <c r="E47" s="137"/>
      <c r="F47" s="137"/>
      <c r="G47" s="137"/>
      <c r="H47" s="36"/>
    </row>
    <row r="48" spans="1:8" ht="12.75">
      <c r="A48" s="137"/>
      <c r="B48" s="137"/>
      <c r="C48" s="137"/>
      <c r="D48" s="7" t="s">
        <v>308</v>
      </c>
      <c r="E48" s="8"/>
      <c r="F48" s="7" t="s">
        <v>308</v>
      </c>
      <c r="G48" s="134"/>
      <c r="H48" s="97"/>
    </row>
    <row r="49" spans="1:8" ht="12.75">
      <c r="A49" s="134"/>
      <c r="B49" s="134"/>
      <c r="C49" s="134"/>
      <c r="D49" s="21">
        <v>37833</v>
      </c>
      <c r="E49" s="8"/>
      <c r="F49" s="21">
        <v>37468</v>
      </c>
      <c r="G49" s="134"/>
      <c r="H49" s="134"/>
    </row>
    <row r="50" spans="1:8" ht="12.75">
      <c r="A50" s="134"/>
      <c r="B50" s="134"/>
      <c r="C50" s="134"/>
      <c r="D50" s="10" t="s">
        <v>198</v>
      </c>
      <c r="E50" s="141"/>
      <c r="F50" s="10" t="s">
        <v>198</v>
      </c>
      <c r="G50" s="10"/>
      <c r="H50" s="134"/>
    </row>
    <row r="51" spans="1:8" ht="12.75">
      <c r="A51" s="134" t="s">
        <v>44</v>
      </c>
      <c r="B51" s="134"/>
      <c r="C51" s="134"/>
      <c r="D51" s="95">
        <v>11503</v>
      </c>
      <c r="E51" s="134"/>
      <c r="F51" s="95">
        <v>12503</v>
      </c>
      <c r="G51" s="95"/>
      <c r="H51" s="134"/>
    </row>
    <row r="52" spans="1:8" ht="12.75">
      <c r="A52" s="134" t="s">
        <v>45</v>
      </c>
      <c r="B52" s="134"/>
      <c r="C52" s="134"/>
      <c r="D52" s="95">
        <v>-12963</v>
      </c>
      <c r="E52" s="134"/>
      <c r="F52" s="95">
        <v>-11063</v>
      </c>
      <c r="G52" s="95"/>
      <c r="H52" s="134"/>
    </row>
    <row r="53" spans="1:8" ht="12.75">
      <c r="A53" s="134"/>
      <c r="B53" s="134"/>
      <c r="C53" s="134"/>
      <c r="D53" s="95"/>
      <c r="E53" s="134"/>
      <c r="F53" s="95"/>
      <c r="G53" s="95"/>
      <c r="H53" s="134"/>
    </row>
    <row r="54" spans="1:8" ht="13.5" thickBot="1">
      <c r="A54" s="134" t="s">
        <v>26</v>
      </c>
      <c r="B54" s="134"/>
      <c r="C54" s="134"/>
      <c r="D54" s="125">
        <f>SUM(D51:D53)</f>
        <v>-1460</v>
      </c>
      <c r="E54" s="134"/>
      <c r="F54" s="125">
        <f>SUM(F51:F53)</f>
        <v>1440</v>
      </c>
      <c r="G54" s="97"/>
      <c r="H54" s="134"/>
    </row>
    <row r="55" spans="1:8" ht="13.5" thickTop="1">
      <c r="A55" s="134"/>
      <c r="B55" s="134"/>
      <c r="C55" s="134"/>
      <c r="D55" s="97"/>
      <c r="E55" s="134"/>
      <c r="F55" s="97"/>
      <c r="G55" s="97"/>
      <c r="H55" s="134"/>
    </row>
    <row r="56" spans="2:8" ht="12.75">
      <c r="B56" s="134"/>
      <c r="C56" s="134"/>
      <c r="D56" s="134"/>
      <c r="E56" s="134"/>
      <c r="F56" s="134"/>
      <c r="G56" s="134"/>
      <c r="H56" s="134"/>
    </row>
    <row r="57" spans="2:8" ht="12.75">
      <c r="B57" s="134"/>
      <c r="C57" s="134"/>
      <c r="D57" s="134"/>
      <c r="E57" s="134"/>
      <c r="F57" s="134"/>
      <c r="G57" s="134"/>
      <c r="H57" s="134"/>
    </row>
    <row r="58" spans="2:8" ht="12.75">
      <c r="B58" s="134"/>
      <c r="C58" s="134"/>
      <c r="D58" s="134"/>
      <c r="E58" s="134"/>
      <c r="F58" s="134"/>
      <c r="G58" s="134"/>
      <c r="H58" s="134"/>
    </row>
    <row r="59" spans="1:8" ht="12.75">
      <c r="A59" s="134"/>
      <c r="B59" s="134"/>
      <c r="C59" s="134"/>
      <c r="D59" s="134"/>
      <c r="E59" s="134"/>
      <c r="F59" s="134"/>
      <c r="G59" s="134"/>
      <c r="H59" s="134"/>
    </row>
    <row r="76" spans="4:7" ht="12.75">
      <c r="D76" s="95"/>
      <c r="E76" s="95"/>
      <c r="F76" s="95"/>
      <c r="G76" s="95"/>
    </row>
    <row r="77" ht="12.75">
      <c r="G77" s="95"/>
    </row>
    <row r="78" ht="12.75">
      <c r="G78" s="10"/>
    </row>
    <row r="82" ht="12.75">
      <c r="G82" s="95"/>
    </row>
    <row r="83" ht="12.75">
      <c r="G83" s="95"/>
    </row>
    <row r="84" ht="12.75">
      <c r="G84" s="128"/>
    </row>
    <row r="88" ht="12.75">
      <c r="G88" s="95"/>
    </row>
    <row r="89" ht="12.75">
      <c r="G89" s="95"/>
    </row>
    <row r="90" ht="12.75">
      <c r="G90" s="128"/>
    </row>
    <row r="94" ht="12.75">
      <c r="G94" s="95"/>
    </row>
    <row r="95" ht="12.75">
      <c r="G95" s="95"/>
    </row>
    <row r="96" ht="12.75">
      <c r="G96" s="95"/>
    </row>
    <row r="97" ht="12.75">
      <c r="G97" s="95"/>
    </row>
    <row r="98" ht="12.75">
      <c r="G98" s="128"/>
    </row>
    <row r="102" ht="12.75">
      <c r="G102" s="95"/>
    </row>
    <row r="103" ht="12.75">
      <c r="G103" s="95"/>
    </row>
    <row r="104" ht="12.75">
      <c r="G104" s="95"/>
    </row>
    <row r="105" ht="12.75">
      <c r="G105" s="95"/>
    </row>
    <row r="106" ht="12.75">
      <c r="G106" s="95"/>
    </row>
    <row r="107" ht="12.75">
      <c r="G107" s="128"/>
    </row>
  </sheetData>
  <printOptions/>
  <pageMargins left="0.75" right="0.75" top="1" bottom="1" header="0.5" footer="0.5"/>
  <pageSetup horizontalDpi="600" verticalDpi="600" orientation="portrait" paperSize="9" scale="85" r:id="rId1"/>
  <headerFooter alignWithMargins="0">
    <oddFooter>&amp;C43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310"/>
  <sheetViews>
    <sheetView workbookViewId="0" topLeftCell="A34">
      <selection activeCell="A2" sqref="A2"/>
    </sheetView>
  </sheetViews>
  <sheetFormatPr defaultColWidth="9.140625" defaultRowHeight="12.75"/>
  <cols>
    <col min="1" max="1" width="70.421875" style="0" customWidth="1"/>
    <col min="2" max="2" width="11.8515625" style="0" bestFit="1" customWidth="1"/>
    <col min="3" max="3" width="2.57421875" style="0" customWidth="1"/>
    <col min="4" max="4" width="11.8515625" style="0" bestFit="1" customWidth="1"/>
  </cols>
  <sheetData>
    <row r="1" ht="15.75">
      <c r="A1" s="6" t="s">
        <v>47</v>
      </c>
    </row>
    <row r="2" ht="15.75">
      <c r="A2" s="6"/>
    </row>
    <row r="3" spans="1:4" ht="12.75">
      <c r="A3" s="9" t="s">
        <v>27</v>
      </c>
      <c r="B3" s="134"/>
      <c r="C3" s="134"/>
      <c r="D3" s="134"/>
    </row>
    <row r="4" spans="1:4" ht="12.75">
      <c r="A4" s="134" t="s">
        <v>48</v>
      </c>
      <c r="B4" s="134"/>
      <c r="C4" s="134"/>
      <c r="D4" s="134"/>
    </row>
    <row r="5" spans="1:4" ht="12.75">
      <c r="A5" s="134" t="s">
        <v>49</v>
      </c>
      <c r="B5" s="134"/>
      <c r="C5" s="134"/>
      <c r="D5" s="134"/>
    </row>
    <row r="6" spans="1:4" ht="12.75">
      <c r="A6" s="134" t="s">
        <v>50</v>
      </c>
      <c r="B6" s="134"/>
      <c r="C6" s="134"/>
      <c r="D6" s="134"/>
    </row>
    <row r="7" spans="1:4" ht="12.75">
      <c r="A7" s="134"/>
      <c r="B7" s="134"/>
      <c r="C7" s="134"/>
      <c r="D7" s="134"/>
    </row>
    <row r="8" spans="1:4" ht="12.75">
      <c r="A8" s="142" t="s">
        <v>51</v>
      </c>
      <c r="B8" s="134"/>
      <c r="C8" s="134"/>
      <c r="D8" s="134"/>
    </row>
    <row r="9" spans="1:7" ht="12.75">
      <c r="A9" s="134"/>
      <c r="B9" s="7" t="s">
        <v>308</v>
      </c>
      <c r="C9" s="8"/>
      <c r="D9" s="7" t="s">
        <v>308</v>
      </c>
      <c r="E9" s="10"/>
      <c r="G9" s="10"/>
    </row>
    <row r="10" spans="1:7" ht="12.75">
      <c r="A10" s="134"/>
      <c r="B10" s="21">
        <v>37833</v>
      </c>
      <c r="C10" s="8"/>
      <c r="D10" s="21">
        <v>37468</v>
      </c>
      <c r="E10" s="10"/>
      <c r="G10" s="10"/>
    </row>
    <row r="11" spans="1:7" ht="12.75">
      <c r="A11" s="134"/>
      <c r="B11" s="10" t="s">
        <v>198</v>
      </c>
      <c r="C11" s="134"/>
      <c r="D11" s="10" t="s">
        <v>198</v>
      </c>
      <c r="E11" s="58"/>
      <c r="G11" s="10"/>
    </row>
    <row r="12" spans="1:7" ht="12.75">
      <c r="A12" s="134" t="s">
        <v>28</v>
      </c>
      <c r="B12" s="95">
        <f>+'Balance Sheet'!D31</f>
        <v>99169</v>
      </c>
      <c r="C12" s="134"/>
      <c r="D12" s="95">
        <f>+'Balance Sheet'!H31</f>
        <v>101841</v>
      </c>
      <c r="E12" s="95"/>
      <c r="G12" s="95"/>
    </row>
    <row r="13" spans="1:7" ht="12.75">
      <c r="A13" s="134" t="s">
        <v>29</v>
      </c>
      <c r="B13" s="95">
        <f>+'Note 33 (cont1)'!D54</f>
        <v>-1460</v>
      </c>
      <c r="C13" s="134"/>
      <c r="D13" s="95">
        <f>+'Note 33 (cont1)'!F54</f>
        <v>1440</v>
      </c>
      <c r="E13" s="95"/>
      <c r="G13" s="95"/>
    </row>
    <row r="14" spans="1:7" ht="12.75">
      <c r="A14" s="134"/>
      <c r="B14" s="95"/>
      <c r="C14" s="134"/>
      <c r="D14" s="95"/>
      <c r="E14" s="95"/>
      <c r="G14" s="95"/>
    </row>
    <row r="15" spans="1:7" ht="13.5" thickBot="1">
      <c r="A15" s="134" t="s">
        <v>30</v>
      </c>
      <c r="B15" s="125">
        <f>SUM(B12:B14)</f>
        <v>97709</v>
      </c>
      <c r="C15" s="134"/>
      <c r="D15" s="125">
        <f>SUM(D12:D14)</f>
        <v>103281</v>
      </c>
      <c r="G15" s="128"/>
    </row>
    <row r="16" spans="1:7" ht="13.5" thickTop="1">
      <c r="A16" s="134"/>
      <c r="B16" s="95"/>
      <c r="C16" s="134"/>
      <c r="D16" s="95"/>
      <c r="E16" s="95"/>
      <c r="G16" s="95"/>
    </row>
    <row r="17" spans="1:7" ht="12.75">
      <c r="A17" s="142" t="s">
        <v>52</v>
      </c>
      <c r="B17" s="7" t="s">
        <v>308</v>
      </c>
      <c r="C17" s="8"/>
      <c r="D17" s="7" t="s">
        <v>308</v>
      </c>
      <c r="E17" s="10"/>
      <c r="G17" s="10"/>
    </row>
    <row r="18" spans="1:7" ht="12.75">
      <c r="A18" s="134"/>
      <c r="B18" s="21">
        <v>37833</v>
      </c>
      <c r="C18" s="8"/>
      <c r="D18" s="21">
        <v>37468</v>
      </c>
      <c r="E18" s="10"/>
      <c r="G18" s="10"/>
    </row>
    <row r="19" spans="1:7" ht="12.75">
      <c r="A19" s="134"/>
      <c r="B19" s="10" t="s">
        <v>198</v>
      </c>
      <c r="C19" s="134"/>
      <c r="D19" s="10" t="s">
        <v>198</v>
      </c>
      <c r="E19" s="58"/>
      <c r="G19" s="10"/>
    </row>
    <row r="20" spans="1:7" ht="12.75">
      <c r="A20" s="134" t="s">
        <v>31</v>
      </c>
      <c r="B20" s="95">
        <f>+'Balance Sheet'!D40</f>
        <v>17569</v>
      </c>
      <c r="C20" s="134"/>
      <c r="D20" s="95">
        <f>+'Balance Sheet'!H40</f>
        <v>8793</v>
      </c>
      <c r="E20" s="95"/>
      <c r="G20" s="95"/>
    </row>
    <row r="21" spans="1:7" ht="12.75">
      <c r="A21" s="134" t="s">
        <v>53</v>
      </c>
      <c r="B21" s="95">
        <f>+'Note 33 (cont1)'!D54</f>
        <v>-1460</v>
      </c>
      <c r="C21" s="134"/>
      <c r="D21" s="95">
        <f>+'Note 33 (cont1)'!F54</f>
        <v>1440</v>
      </c>
      <c r="E21" s="95"/>
      <c r="G21" s="95"/>
    </row>
    <row r="22" spans="1:7" ht="12.75">
      <c r="A22" s="134"/>
      <c r="B22" s="95"/>
      <c r="C22" s="134"/>
      <c r="D22" s="95"/>
      <c r="E22" s="95"/>
      <c r="G22" s="95"/>
    </row>
    <row r="23" spans="1:7" ht="13.5" thickBot="1">
      <c r="A23" s="134" t="s">
        <v>32</v>
      </c>
      <c r="B23" s="125">
        <f>SUM(B20:B22)</f>
        <v>16109</v>
      </c>
      <c r="C23" s="134"/>
      <c r="D23" s="125">
        <f>SUM(D20:D22)</f>
        <v>10233</v>
      </c>
      <c r="G23" s="128"/>
    </row>
    <row r="24" spans="1:7" ht="13.5" thickTop="1">
      <c r="A24" s="134"/>
      <c r="B24" s="97"/>
      <c r="C24" s="134"/>
      <c r="D24" s="97"/>
      <c r="G24" s="128"/>
    </row>
    <row r="25" spans="1:7" ht="12.75">
      <c r="A25" s="134" t="s">
        <v>62</v>
      </c>
      <c r="B25" s="97"/>
      <c r="C25" s="134"/>
      <c r="D25" s="97"/>
      <c r="G25" s="128"/>
    </row>
    <row r="26" spans="1:7" ht="12.75">
      <c r="A26" s="134"/>
      <c r="B26" s="134"/>
      <c r="C26" s="134"/>
      <c r="D26" s="97"/>
      <c r="F26" s="128"/>
      <c r="G26" s="128"/>
    </row>
    <row r="27" spans="1:7" ht="12.75">
      <c r="A27" s="134" t="s">
        <v>123</v>
      </c>
      <c r="B27" s="134"/>
      <c r="C27" s="134"/>
      <c r="D27" s="134"/>
      <c r="G27" s="10"/>
    </row>
    <row r="28" spans="1:7" ht="12.75">
      <c r="A28" s="134" t="s">
        <v>129</v>
      </c>
      <c r="B28" s="134"/>
      <c r="C28" s="134"/>
      <c r="D28" s="134"/>
      <c r="G28" s="10"/>
    </row>
    <row r="29" spans="1:7" ht="12.75">
      <c r="A29" s="134" t="s">
        <v>125</v>
      </c>
      <c r="B29" s="134"/>
      <c r="C29" s="134"/>
      <c r="D29" s="134"/>
      <c r="G29" s="95"/>
    </row>
    <row r="30" spans="1:4" ht="12.75">
      <c r="A30" s="134" t="s">
        <v>124</v>
      </c>
      <c r="B30" s="134"/>
      <c r="C30" s="134"/>
      <c r="D30" s="134"/>
    </row>
    <row r="31" spans="1:4" ht="12.75">
      <c r="A31" s="134"/>
      <c r="B31" s="134"/>
      <c r="C31" s="134"/>
      <c r="D31" s="134"/>
    </row>
    <row r="32" spans="1:6" ht="12.75">
      <c r="A32" s="142" t="s">
        <v>54</v>
      </c>
      <c r="B32" s="134"/>
      <c r="C32" s="134"/>
      <c r="D32" s="95"/>
      <c r="E32" s="97"/>
      <c r="F32" s="95"/>
    </row>
    <row r="33" spans="1:6" ht="12.75">
      <c r="A33" s="134"/>
      <c r="B33" s="134"/>
      <c r="C33" s="134"/>
      <c r="D33" s="95"/>
      <c r="E33" s="97"/>
      <c r="F33" s="95"/>
    </row>
    <row r="34" spans="1:4" ht="12.75">
      <c r="A34" s="134"/>
      <c r="B34" s="10" t="s">
        <v>296</v>
      </c>
      <c r="C34" s="10"/>
      <c r="D34" s="7" t="s">
        <v>308</v>
      </c>
    </row>
    <row r="35" spans="1:4" ht="12.75">
      <c r="A35" s="134"/>
      <c r="B35" s="10" t="s">
        <v>521</v>
      </c>
      <c r="C35" s="10"/>
      <c r="D35" s="21">
        <v>37468</v>
      </c>
    </row>
    <row r="36" spans="1:4" ht="12.75">
      <c r="A36" s="134"/>
      <c r="B36" s="10" t="s">
        <v>198</v>
      </c>
      <c r="C36" s="58"/>
      <c r="D36" s="10" t="s">
        <v>198</v>
      </c>
    </row>
    <row r="37" spans="1:4" ht="12.75">
      <c r="A37" s="134"/>
      <c r="B37" s="95"/>
      <c r="C37" s="95"/>
      <c r="D37" s="134"/>
    </row>
    <row r="38" spans="1:4" ht="12.75">
      <c r="A38" s="134" t="s">
        <v>55</v>
      </c>
      <c r="B38" s="95">
        <f>34000*0.0114</f>
        <v>387.6</v>
      </c>
      <c r="C38" s="95"/>
      <c r="D38" s="14">
        <v>369</v>
      </c>
    </row>
    <row r="39" spans="1:4" ht="12.75">
      <c r="A39" s="134" t="s">
        <v>56</v>
      </c>
      <c r="B39" s="95">
        <f>12000*0.0114</f>
        <v>136.8</v>
      </c>
      <c r="C39" s="95"/>
      <c r="D39" s="14">
        <v>127</v>
      </c>
    </row>
    <row r="40" spans="1:4" ht="12.75">
      <c r="A40" s="134" t="s">
        <v>57</v>
      </c>
      <c r="B40" s="143">
        <v>525</v>
      </c>
      <c r="C40" s="144"/>
      <c r="D40" s="173">
        <f>SUM(D38:D39)</f>
        <v>496</v>
      </c>
    </row>
    <row r="41" spans="1:4" ht="12.75">
      <c r="A41" s="134"/>
      <c r="B41" s="134"/>
      <c r="C41" s="134"/>
      <c r="D41" s="137"/>
    </row>
    <row r="42" spans="1:4" ht="12.75">
      <c r="A42" s="142" t="s">
        <v>146</v>
      </c>
      <c r="B42" s="134"/>
      <c r="C42" s="134"/>
      <c r="D42" s="137"/>
    </row>
    <row r="43" spans="1:4" ht="12.75">
      <c r="A43" s="134"/>
      <c r="B43" s="134"/>
      <c r="C43" s="134"/>
      <c r="D43" s="137"/>
    </row>
    <row r="44" spans="1:4" ht="12.75">
      <c r="A44" s="134" t="s">
        <v>147</v>
      </c>
      <c r="B44" s="95">
        <v>917</v>
      </c>
      <c r="C44" s="95"/>
      <c r="D44" s="14">
        <v>1234</v>
      </c>
    </row>
    <row r="45" spans="1:4" ht="12.75">
      <c r="A45" s="134" t="s">
        <v>58</v>
      </c>
      <c r="B45" s="95">
        <v>-664</v>
      </c>
      <c r="C45" s="95"/>
      <c r="D45" s="14">
        <v>-582</v>
      </c>
    </row>
    <row r="46" spans="1:4" ht="12.75">
      <c r="A46" s="134" t="s">
        <v>59</v>
      </c>
      <c r="B46" s="143">
        <f>SUM(B44:B45)</f>
        <v>253</v>
      </c>
      <c r="C46" s="144"/>
      <c r="D46" s="173">
        <f>SUM(D44:D45)</f>
        <v>652</v>
      </c>
    </row>
    <row r="47" spans="1:4" ht="12.75">
      <c r="A47" s="134"/>
      <c r="B47" s="134"/>
      <c r="C47" s="134"/>
      <c r="D47" s="137"/>
    </row>
    <row r="48" spans="1:4" ht="12.75">
      <c r="A48" s="142" t="s">
        <v>86</v>
      </c>
      <c r="B48" s="134"/>
      <c r="C48" s="134"/>
      <c r="D48" s="137"/>
    </row>
    <row r="49" spans="1:4" ht="12.75">
      <c r="A49" s="134"/>
      <c r="B49" s="134"/>
      <c r="C49" s="134"/>
      <c r="D49" s="137"/>
    </row>
    <row r="50" spans="1:4" ht="12.75">
      <c r="A50" s="134" t="s">
        <v>148</v>
      </c>
      <c r="B50" s="95">
        <v>-2203</v>
      </c>
      <c r="C50" s="95"/>
      <c r="D50" s="14">
        <v>-1876</v>
      </c>
    </row>
    <row r="51" spans="1:4" ht="12.75">
      <c r="A51" s="134" t="s">
        <v>149</v>
      </c>
      <c r="B51" s="95">
        <v>-400</v>
      </c>
      <c r="C51" s="95"/>
      <c r="D51" s="14">
        <v>-350</v>
      </c>
    </row>
    <row r="52" spans="1:4" ht="12.75">
      <c r="A52" s="134" t="s">
        <v>33</v>
      </c>
      <c r="B52" s="95">
        <v>-310</v>
      </c>
      <c r="C52" s="95"/>
      <c r="D52" s="14">
        <v>-290</v>
      </c>
    </row>
    <row r="53" spans="1:4" ht="12.75">
      <c r="A53" s="134" t="s">
        <v>150</v>
      </c>
      <c r="B53" s="143">
        <f>SUM(B50:B52)</f>
        <v>-2913</v>
      </c>
      <c r="C53" s="144"/>
      <c r="D53" s="173">
        <f>SUM(D50:D52)</f>
        <v>-2516</v>
      </c>
    </row>
    <row r="54" spans="1:4" ht="12.75">
      <c r="A54" s="134"/>
      <c r="B54" s="134"/>
      <c r="C54" s="134"/>
      <c r="D54" s="137"/>
    </row>
    <row r="55" spans="1:4" ht="12.75">
      <c r="A55" s="142" t="s">
        <v>87</v>
      </c>
      <c r="B55" s="134"/>
      <c r="C55" s="134"/>
      <c r="D55" s="137"/>
    </row>
    <row r="56" spans="1:4" ht="12.75">
      <c r="A56" s="142"/>
      <c r="B56" s="134"/>
      <c r="C56" s="134"/>
      <c r="D56" s="137"/>
    </row>
    <row r="57" spans="1:4" ht="12.75">
      <c r="A57" s="134" t="s">
        <v>151</v>
      </c>
      <c r="B57" s="95">
        <f>+D64</f>
        <v>1440</v>
      </c>
      <c r="C57" s="95"/>
      <c r="D57" s="14">
        <f>2097+1440</f>
        <v>3537</v>
      </c>
    </row>
    <row r="58" spans="1:4" ht="12.75">
      <c r="A58" s="134" t="s">
        <v>152</v>
      </c>
      <c r="B58" s="95"/>
      <c r="C58" s="95"/>
      <c r="D58" s="14"/>
    </row>
    <row r="59" spans="1:4" ht="12.75">
      <c r="A59" s="134" t="s">
        <v>142</v>
      </c>
      <c r="B59" s="95">
        <f>-B38</f>
        <v>-387.6</v>
      </c>
      <c r="C59" s="95"/>
      <c r="D59" s="14">
        <f>-D38</f>
        <v>-369</v>
      </c>
    </row>
    <row r="60" spans="1:4" ht="12.75">
      <c r="A60" s="134" t="s">
        <v>88</v>
      </c>
      <c r="B60" s="95">
        <v>284.51</v>
      </c>
      <c r="C60" s="95"/>
      <c r="D60" s="14">
        <v>263</v>
      </c>
    </row>
    <row r="61" spans="1:4" ht="12.75">
      <c r="A61" s="134" t="s">
        <v>143</v>
      </c>
      <c r="B61" s="95">
        <f>-B39</f>
        <v>-136.8</v>
      </c>
      <c r="C61" s="95"/>
      <c r="D61" s="14">
        <f>-D39</f>
        <v>-127</v>
      </c>
    </row>
    <row r="62" spans="1:4" ht="12.75">
      <c r="A62" s="134" t="s">
        <v>144</v>
      </c>
      <c r="B62" s="95">
        <f>+B46</f>
        <v>253</v>
      </c>
      <c r="C62" s="95"/>
      <c r="D62" s="14">
        <f>+D46</f>
        <v>652</v>
      </c>
    </row>
    <row r="63" spans="1:4" ht="12.75">
      <c r="A63" s="134" t="s">
        <v>153</v>
      </c>
      <c r="B63" s="95">
        <f>+B53</f>
        <v>-2913</v>
      </c>
      <c r="C63" s="95"/>
      <c r="D63" s="14">
        <f>+D53</f>
        <v>-2516</v>
      </c>
    </row>
    <row r="64" spans="1:4" ht="12.75">
      <c r="A64" s="134" t="s">
        <v>145</v>
      </c>
      <c r="B64" s="143">
        <f>SUM(B57:B63)</f>
        <v>-1459.8899999999999</v>
      </c>
      <c r="C64" s="144"/>
      <c r="D64" s="173">
        <f>SUM(D57:D63)</f>
        <v>1440</v>
      </c>
    </row>
    <row r="65" spans="1:4" ht="12.75">
      <c r="A65" s="134"/>
      <c r="B65" s="134"/>
      <c r="C65" s="134"/>
      <c r="D65" s="137"/>
    </row>
    <row r="66" spans="1:4" ht="12.75">
      <c r="A66" s="142" t="s">
        <v>89</v>
      </c>
      <c r="B66" s="134"/>
      <c r="C66" s="134"/>
      <c r="D66" s="137"/>
    </row>
    <row r="67" spans="1:4" ht="12.75">
      <c r="A67" s="134"/>
      <c r="B67" s="134"/>
      <c r="C67" s="134"/>
      <c r="D67" s="137"/>
    </row>
    <row r="68" spans="1:4" ht="12.75">
      <c r="A68" s="134" t="s">
        <v>90</v>
      </c>
      <c r="B68" s="134"/>
      <c r="C68" s="134"/>
      <c r="D68" s="137"/>
    </row>
    <row r="69" spans="1:4" ht="12.75">
      <c r="A69" s="134" t="s">
        <v>91</v>
      </c>
      <c r="B69" s="95">
        <f>+'Note 33 (cont2)'!B50</f>
        <v>-2203</v>
      </c>
      <c r="C69" s="95"/>
      <c r="D69" s="14">
        <f>+D50</f>
        <v>-1876</v>
      </c>
    </row>
    <row r="70" spans="1:4" ht="12.75">
      <c r="A70" s="134" t="s">
        <v>92</v>
      </c>
      <c r="B70" s="174">
        <f>-B69/'Note 33 (cont1)'!D51</f>
        <v>0.19151525688950707</v>
      </c>
      <c r="C70" s="134"/>
      <c r="D70" s="174">
        <f>-D69/'Note 33 (cont1)'!F51</f>
        <v>0.1500439894425338</v>
      </c>
    </row>
    <row r="71" spans="1:4" ht="12.75">
      <c r="A71" s="134"/>
      <c r="B71" s="134"/>
      <c r="C71" s="134"/>
      <c r="D71" s="137"/>
    </row>
    <row r="72" spans="1:4" ht="12.75">
      <c r="A72" s="134" t="s">
        <v>93</v>
      </c>
      <c r="B72" s="134"/>
      <c r="C72" s="134"/>
      <c r="D72" s="137"/>
    </row>
    <row r="73" spans="1:4" ht="12.75">
      <c r="A73" s="134" t="s">
        <v>91</v>
      </c>
      <c r="B73" s="95">
        <v>-710</v>
      </c>
      <c r="C73" s="95"/>
      <c r="D73" s="14">
        <f>+D51+D52</f>
        <v>-640</v>
      </c>
    </row>
    <row r="74" spans="1:4" ht="12.75">
      <c r="A74" s="134" t="s">
        <v>154</v>
      </c>
      <c r="B74" s="145">
        <f>+B73/'Note 33 (cont1)'!D52</f>
        <v>0.05477127208207976</v>
      </c>
      <c r="C74" s="134"/>
      <c r="D74" s="174">
        <f>+D73/'Note 33 (cont1)'!F52</f>
        <v>0.05785049263310133</v>
      </c>
    </row>
    <row r="75" spans="1:4" ht="12.75">
      <c r="A75" s="134"/>
      <c r="B75" s="134"/>
      <c r="C75" s="134"/>
      <c r="D75" s="137"/>
    </row>
    <row r="76" spans="1:4" ht="12.75">
      <c r="A76" s="134" t="s">
        <v>94</v>
      </c>
      <c r="B76" s="134"/>
      <c r="C76" s="134"/>
      <c r="D76" s="137"/>
    </row>
    <row r="77" spans="1:4" ht="12.75">
      <c r="A77" s="134" t="s">
        <v>91</v>
      </c>
      <c r="B77" s="95">
        <f>+'Note 33 (cont2)'!B53</f>
        <v>-2913</v>
      </c>
      <c r="C77" s="95"/>
      <c r="D77" s="14">
        <f>+D63</f>
        <v>-2516</v>
      </c>
    </row>
    <row r="78" spans="1:4" ht="12.75">
      <c r="A78" s="134" t="s">
        <v>154</v>
      </c>
      <c r="B78" s="145">
        <v>0.22</v>
      </c>
      <c r="C78" s="134"/>
      <c r="D78" s="174">
        <f>+D77/'Note 33 (cont1)'!F52</f>
        <v>0.22742474916387959</v>
      </c>
    </row>
    <row r="79" spans="1:4" ht="12.75">
      <c r="A79" s="134"/>
      <c r="B79" s="145"/>
      <c r="C79" s="134"/>
      <c r="D79" s="174"/>
    </row>
    <row r="80" spans="1:4" ht="12.75">
      <c r="A80" s="134"/>
      <c r="B80" s="134"/>
      <c r="C80" s="134"/>
      <c r="D80" s="134"/>
    </row>
    <row r="81" spans="1:8" ht="12.75">
      <c r="A81" s="62"/>
      <c r="B81" s="58"/>
      <c r="C81" s="58"/>
      <c r="D81" s="134"/>
      <c r="E81" s="12"/>
      <c r="G81" s="12"/>
      <c r="H81" s="12"/>
    </row>
    <row r="82" spans="1:4" ht="12.75">
      <c r="A82" s="134"/>
      <c r="B82" s="134"/>
      <c r="C82" s="134"/>
      <c r="D82" s="134"/>
    </row>
    <row r="83" spans="1:4" ht="12.75">
      <c r="A83" s="134"/>
      <c r="B83" s="134"/>
      <c r="C83" s="134"/>
      <c r="D83" s="134"/>
    </row>
    <row r="84" spans="1:4" ht="12.75">
      <c r="A84" s="134"/>
      <c r="B84" s="134"/>
      <c r="C84" s="134"/>
      <c r="D84" s="134"/>
    </row>
    <row r="85" spans="1:4" ht="12.75">
      <c r="A85" s="134"/>
      <c r="B85" s="134"/>
      <c r="C85" s="134"/>
      <c r="D85" s="134"/>
    </row>
    <row r="86" spans="1:4" ht="12.75">
      <c r="A86" s="134"/>
      <c r="B86" s="134"/>
      <c r="C86" s="134"/>
      <c r="D86" s="134"/>
    </row>
    <row r="87" spans="1:4" ht="12.75">
      <c r="A87" s="134"/>
      <c r="B87" s="134"/>
      <c r="C87" s="134"/>
      <c r="D87" s="134"/>
    </row>
    <row r="88" spans="1:4" ht="12.75">
      <c r="A88" s="134"/>
      <c r="B88" s="134"/>
      <c r="C88" s="134"/>
      <c r="D88" s="134"/>
    </row>
    <row r="89" spans="1:4" ht="12.75">
      <c r="A89" s="134"/>
      <c r="B89" s="134"/>
      <c r="C89" s="134"/>
      <c r="D89" s="134"/>
    </row>
    <row r="90" spans="1:4" ht="12.75">
      <c r="A90" s="134"/>
      <c r="B90" s="134"/>
      <c r="C90" s="134"/>
      <c r="D90" s="134"/>
    </row>
    <row r="91" spans="1:4" ht="12.75">
      <c r="A91" s="134"/>
      <c r="B91" s="134"/>
      <c r="C91" s="134"/>
      <c r="D91" s="134"/>
    </row>
    <row r="92" spans="1:4" ht="12.75">
      <c r="A92" s="134"/>
      <c r="B92" s="134"/>
      <c r="C92" s="134"/>
      <c r="D92" s="134"/>
    </row>
    <row r="93" spans="1:4" ht="12.75">
      <c r="A93" s="134"/>
      <c r="B93" s="134"/>
      <c r="C93" s="134"/>
      <c r="D93" s="134"/>
    </row>
    <row r="94" spans="1:4" ht="12.75">
      <c r="A94" s="134"/>
      <c r="B94" s="134"/>
      <c r="C94" s="134"/>
      <c r="D94" s="134"/>
    </row>
    <row r="95" spans="1:4" ht="12.75">
      <c r="A95" s="134"/>
      <c r="B95" s="134"/>
      <c r="C95" s="134"/>
      <c r="D95" s="134"/>
    </row>
    <row r="96" spans="1:4" ht="12.75">
      <c r="A96" s="134"/>
      <c r="B96" s="134"/>
      <c r="C96" s="134"/>
      <c r="D96" s="134"/>
    </row>
    <row r="97" spans="1:4" ht="12.75">
      <c r="A97" s="134"/>
      <c r="B97" s="134"/>
      <c r="C97" s="134"/>
      <c r="D97" s="134"/>
    </row>
    <row r="98" spans="1:4" ht="12.75">
      <c r="A98" s="134"/>
      <c r="B98" s="134"/>
      <c r="C98" s="134"/>
      <c r="D98" s="134"/>
    </row>
    <row r="99" spans="1:4" ht="12.75">
      <c r="A99" s="134"/>
      <c r="B99" s="134"/>
      <c r="C99" s="134"/>
      <c r="D99" s="134"/>
    </row>
    <row r="100" spans="1:4" ht="12.75">
      <c r="A100" s="134"/>
      <c r="B100" s="134"/>
      <c r="C100" s="134"/>
      <c r="D100" s="134"/>
    </row>
    <row r="101" spans="1:4" ht="12.75">
      <c r="A101" s="134"/>
      <c r="B101" s="134"/>
      <c r="C101" s="134"/>
      <c r="D101" s="134"/>
    </row>
    <row r="102" spans="1:4" ht="12.75">
      <c r="A102" s="134"/>
      <c r="B102" s="134"/>
      <c r="C102" s="134"/>
      <c r="D102" s="134"/>
    </row>
    <row r="103" spans="1:4" ht="12.75">
      <c r="A103" s="134"/>
      <c r="B103" s="134"/>
      <c r="C103" s="134"/>
      <c r="D103" s="134"/>
    </row>
    <row r="104" spans="1:4" ht="12.75">
      <c r="A104" s="134"/>
      <c r="B104" s="134"/>
      <c r="C104" s="134"/>
      <c r="D104" s="134"/>
    </row>
    <row r="105" spans="1:4" ht="12.75">
      <c r="A105" s="134"/>
      <c r="B105" s="134"/>
      <c r="C105" s="134"/>
      <c r="D105" s="134"/>
    </row>
    <row r="106" spans="1:4" ht="12.75">
      <c r="A106" s="134"/>
      <c r="B106" s="134"/>
      <c r="C106" s="134"/>
      <c r="D106" s="134"/>
    </row>
    <row r="107" spans="1:4" ht="12.75">
      <c r="A107" s="134"/>
      <c r="B107" s="134"/>
      <c r="C107" s="134"/>
      <c r="D107" s="134"/>
    </row>
    <row r="108" spans="1:4" ht="12.75">
      <c r="A108" s="134"/>
      <c r="B108" s="134"/>
      <c r="C108" s="134"/>
      <c r="D108" s="134"/>
    </row>
    <row r="109" spans="1:4" ht="12.75">
      <c r="A109" s="134"/>
      <c r="B109" s="134"/>
      <c r="C109" s="134"/>
      <c r="D109" s="134"/>
    </row>
    <row r="110" spans="1:4" ht="12.75">
      <c r="A110" s="134"/>
      <c r="B110" s="134"/>
      <c r="C110" s="134"/>
      <c r="D110" s="134"/>
    </row>
    <row r="111" spans="1:4" ht="12.75">
      <c r="A111" s="134"/>
      <c r="B111" s="134"/>
      <c r="C111" s="134"/>
      <c r="D111" s="134"/>
    </row>
    <row r="112" spans="1:4" ht="12.75">
      <c r="A112" s="134"/>
      <c r="B112" s="134"/>
      <c r="C112" s="134"/>
      <c r="D112" s="134"/>
    </row>
    <row r="113" spans="1:4" ht="12.75">
      <c r="A113" s="134"/>
      <c r="B113" s="134"/>
      <c r="C113" s="134"/>
      <c r="D113" s="134"/>
    </row>
    <row r="114" spans="1:4" ht="12.75">
      <c r="A114" s="134"/>
      <c r="B114" s="134"/>
      <c r="C114" s="134"/>
      <c r="D114" s="134"/>
    </row>
    <row r="115" spans="1:4" ht="12.75">
      <c r="A115" s="134"/>
      <c r="B115" s="134"/>
      <c r="C115" s="134"/>
      <c r="D115" s="134"/>
    </row>
    <row r="116" spans="1:4" ht="12.75">
      <c r="A116" s="134"/>
      <c r="B116" s="134"/>
      <c r="C116" s="134"/>
      <c r="D116" s="134"/>
    </row>
    <row r="117" spans="1:4" ht="12.75">
      <c r="A117" s="134"/>
      <c r="B117" s="134"/>
      <c r="C117" s="134"/>
      <c r="D117" s="134"/>
    </row>
    <row r="118" spans="1:4" ht="12.75">
      <c r="A118" s="134"/>
      <c r="B118" s="134"/>
      <c r="C118" s="134"/>
      <c r="D118" s="134"/>
    </row>
    <row r="119" spans="1:4" ht="12.75">
      <c r="A119" s="134"/>
      <c r="B119" s="134"/>
      <c r="C119" s="134"/>
      <c r="D119" s="134"/>
    </row>
    <row r="120" spans="1:4" ht="12.75">
      <c r="A120" s="134"/>
      <c r="B120" s="134"/>
      <c r="C120" s="134"/>
      <c r="D120" s="134"/>
    </row>
    <row r="121" spans="1:4" ht="12.75">
      <c r="A121" s="134"/>
      <c r="B121" s="134"/>
      <c r="C121" s="134"/>
      <c r="D121" s="134"/>
    </row>
    <row r="122" spans="1:4" ht="12.75">
      <c r="A122" s="134"/>
      <c r="B122" s="134"/>
      <c r="C122" s="134"/>
      <c r="D122" s="134"/>
    </row>
    <row r="123" spans="1:4" ht="12.75">
      <c r="A123" s="134"/>
      <c r="B123" s="134"/>
      <c r="C123" s="134"/>
      <c r="D123" s="134"/>
    </row>
    <row r="124" spans="1:4" ht="12.75">
      <c r="A124" s="134"/>
      <c r="B124" s="134"/>
      <c r="C124" s="134"/>
      <c r="D124" s="134"/>
    </row>
    <row r="125" spans="1:4" ht="12.75">
      <c r="A125" s="134"/>
      <c r="B125" s="134"/>
      <c r="C125" s="134"/>
      <c r="D125" s="134"/>
    </row>
    <row r="126" spans="1:4" ht="12.75">
      <c r="A126" s="134"/>
      <c r="B126" s="134"/>
      <c r="C126" s="134"/>
      <c r="D126" s="134"/>
    </row>
    <row r="127" spans="1:4" ht="12.75">
      <c r="A127" s="134"/>
      <c r="B127" s="134"/>
      <c r="C127" s="134"/>
      <c r="D127" s="134"/>
    </row>
    <row r="128" spans="1:4" ht="12.75">
      <c r="A128" s="134"/>
      <c r="B128" s="134"/>
      <c r="C128" s="134"/>
      <c r="D128" s="134"/>
    </row>
    <row r="129" spans="1:4" ht="12.75">
      <c r="A129" s="134"/>
      <c r="B129" s="134"/>
      <c r="C129" s="134"/>
      <c r="D129" s="134"/>
    </row>
    <row r="130" spans="1:4" ht="12.75">
      <c r="A130" s="134"/>
      <c r="B130" s="134"/>
      <c r="C130" s="134"/>
      <c r="D130" s="134"/>
    </row>
    <row r="131" spans="1:4" ht="12.75">
      <c r="A131" s="134"/>
      <c r="B131" s="134"/>
      <c r="C131" s="134"/>
      <c r="D131" s="134"/>
    </row>
    <row r="132" spans="1:4" ht="12.75">
      <c r="A132" s="134"/>
      <c r="B132" s="134"/>
      <c r="C132" s="134"/>
      <c r="D132" s="134"/>
    </row>
    <row r="133" spans="1:4" ht="12.75">
      <c r="A133" s="134"/>
      <c r="B133" s="134"/>
      <c r="C133" s="134"/>
      <c r="D133" s="134"/>
    </row>
    <row r="134" spans="1:4" ht="12.75">
      <c r="A134" s="134"/>
      <c r="B134" s="134"/>
      <c r="C134" s="134"/>
      <c r="D134" s="134"/>
    </row>
    <row r="135" spans="1:4" ht="12.75">
      <c r="A135" s="134"/>
      <c r="B135" s="134"/>
      <c r="C135" s="134"/>
      <c r="D135" s="134"/>
    </row>
    <row r="136" spans="1:4" ht="12.75">
      <c r="A136" s="134"/>
      <c r="B136" s="134"/>
      <c r="C136" s="134"/>
      <c r="D136" s="134"/>
    </row>
    <row r="137" spans="1:4" ht="12.75">
      <c r="A137" s="134"/>
      <c r="B137" s="134"/>
      <c r="C137" s="134"/>
      <c r="D137" s="134"/>
    </row>
    <row r="138" spans="1:4" ht="12.75">
      <c r="A138" s="134"/>
      <c r="B138" s="134"/>
      <c r="C138" s="134"/>
      <c r="D138" s="134"/>
    </row>
    <row r="139" spans="1:4" ht="12.75">
      <c r="A139" s="134"/>
      <c r="B139" s="134"/>
      <c r="C139" s="134"/>
      <c r="D139" s="134"/>
    </row>
    <row r="140" spans="1:4" ht="12.75">
      <c r="A140" s="134"/>
      <c r="B140" s="134"/>
      <c r="C140" s="134"/>
      <c r="D140" s="134"/>
    </row>
    <row r="141" spans="1:4" ht="12.75">
      <c r="A141" s="134"/>
      <c r="B141" s="134"/>
      <c r="C141" s="134"/>
      <c r="D141" s="134"/>
    </row>
    <row r="142" spans="1:4" ht="12.75">
      <c r="A142" s="134"/>
      <c r="B142" s="134"/>
      <c r="C142" s="134"/>
      <c r="D142" s="134"/>
    </row>
    <row r="143" spans="1:4" ht="12.75">
      <c r="A143" s="134"/>
      <c r="B143" s="134"/>
      <c r="C143" s="134"/>
      <c r="D143" s="134"/>
    </row>
    <row r="144" spans="1:4" ht="12.75">
      <c r="A144" s="134"/>
      <c r="B144" s="134"/>
      <c r="C144" s="134"/>
      <c r="D144" s="134"/>
    </row>
    <row r="145" spans="1:4" ht="12.75">
      <c r="A145" s="134"/>
      <c r="B145" s="134"/>
      <c r="C145" s="134"/>
      <c r="D145" s="134"/>
    </row>
    <row r="146" spans="1:4" ht="12.75">
      <c r="A146" s="134"/>
      <c r="B146" s="134"/>
      <c r="C146" s="134"/>
      <c r="D146" s="134"/>
    </row>
    <row r="147" spans="1:4" ht="12.75">
      <c r="A147" s="134"/>
      <c r="B147" s="134"/>
      <c r="C147" s="134"/>
      <c r="D147" s="134"/>
    </row>
    <row r="148" spans="1:4" ht="12.75">
      <c r="A148" s="134"/>
      <c r="B148" s="134"/>
      <c r="C148" s="134"/>
      <c r="D148" s="134"/>
    </row>
    <row r="149" spans="1:4" ht="12.75">
      <c r="A149" s="134"/>
      <c r="B149" s="134"/>
      <c r="C149" s="134"/>
      <c r="D149" s="134"/>
    </row>
    <row r="150" spans="1:4" ht="12.75">
      <c r="A150" s="134"/>
      <c r="B150" s="134"/>
      <c r="C150" s="134"/>
      <c r="D150" s="134"/>
    </row>
    <row r="151" spans="1:4" ht="12.75">
      <c r="A151" s="134"/>
      <c r="B151" s="134"/>
      <c r="C151" s="134"/>
      <c r="D151" s="134"/>
    </row>
    <row r="152" spans="1:4" ht="12.75">
      <c r="A152" s="134"/>
      <c r="B152" s="134"/>
      <c r="C152" s="134"/>
      <c r="D152" s="134"/>
    </row>
    <row r="153" spans="1:4" ht="12.75">
      <c r="A153" s="134"/>
      <c r="B153" s="134"/>
      <c r="C153" s="134"/>
      <c r="D153" s="134"/>
    </row>
    <row r="154" spans="1:4" ht="12.75">
      <c r="A154" s="134"/>
      <c r="B154" s="134"/>
      <c r="C154" s="134"/>
      <c r="D154" s="134"/>
    </row>
    <row r="155" spans="1:4" ht="12.75">
      <c r="A155" s="134"/>
      <c r="B155" s="134"/>
      <c r="C155" s="134"/>
      <c r="D155" s="134"/>
    </row>
    <row r="156" spans="1:4" ht="12.75">
      <c r="A156" s="134"/>
      <c r="B156" s="134"/>
      <c r="C156" s="134"/>
      <c r="D156" s="134"/>
    </row>
    <row r="157" spans="1:4" ht="12.75">
      <c r="A157" s="134"/>
      <c r="B157" s="134"/>
      <c r="C157" s="134"/>
      <c r="D157" s="134"/>
    </row>
    <row r="158" spans="1:4" ht="12.75">
      <c r="A158" s="134"/>
      <c r="B158" s="134"/>
      <c r="C158" s="134"/>
      <c r="D158" s="134"/>
    </row>
    <row r="159" spans="1:4" ht="12.75">
      <c r="A159" s="134"/>
      <c r="B159" s="134"/>
      <c r="C159" s="134"/>
      <c r="D159" s="134"/>
    </row>
    <row r="160" spans="1:4" ht="12.75">
      <c r="A160" s="134"/>
      <c r="B160" s="134"/>
      <c r="C160" s="134"/>
      <c r="D160" s="134"/>
    </row>
    <row r="161" spans="1:4" ht="12.75">
      <c r="A161" s="134"/>
      <c r="B161" s="134"/>
      <c r="C161" s="134"/>
      <c r="D161" s="134"/>
    </row>
    <row r="162" spans="1:4" ht="12.75">
      <c r="A162" s="134"/>
      <c r="B162" s="134"/>
      <c r="C162" s="134"/>
      <c r="D162" s="134"/>
    </row>
    <row r="163" spans="1:4" ht="12.75">
      <c r="A163" s="134"/>
      <c r="B163" s="134"/>
      <c r="C163" s="134"/>
      <c r="D163" s="134"/>
    </row>
    <row r="164" spans="1:4" ht="12.75">
      <c r="A164" s="134"/>
      <c r="B164" s="134"/>
      <c r="C164" s="134"/>
      <c r="D164" s="134"/>
    </row>
    <row r="165" spans="1:4" ht="12.75">
      <c r="A165" s="134"/>
      <c r="B165" s="134"/>
      <c r="C165" s="134"/>
      <c r="D165" s="134"/>
    </row>
    <row r="166" spans="1:4" ht="12.75">
      <c r="A166" s="134"/>
      <c r="B166" s="134"/>
      <c r="C166" s="134"/>
      <c r="D166" s="134"/>
    </row>
    <row r="167" spans="1:4" ht="12.75">
      <c r="A167" s="134"/>
      <c r="B167" s="134"/>
      <c r="C167" s="134"/>
      <c r="D167" s="134"/>
    </row>
    <row r="168" spans="1:4" ht="12.75">
      <c r="A168" s="134"/>
      <c r="B168" s="134"/>
      <c r="C168" s="134"/>
      <c r="D168" s="134"/>
    </row>
    <row r="169" spans="1:4" ht="12.75">
      <c r="A169" s="134"/>
      <c r="B169" s="134"/>
      <c r="C169" s="134"/>
      <c r="D169" s="134"/>
    </row>
    <row r="170" spans="1:4" ht="12.75">
      <c r="A170" s="134"/>
      <c r="B170" s="134"/>
      <c r="C170" s="134"/>
      <c r="D170" s="134"/>
    </row>
    <row r="171" spans="1:4" ht="12.75">
      <c r="A171" s="134"/>
      <c r="B171" s="134"/>
      <c r="C171" s="134"/>
      <c r="D171" s="134"/>
    </row>
    <row r="172" spans="1:4" ht="12.75">
      <c r="A172" s="134"/>
      <c r="B172" s="134"/>
      <c r="C172" s="134"/>
      <c r="D172" s="134"/>
    </row>
    <row r="173" spans="1:4" ht="12.75">
      <c r="A173" s="134"/>
      <c r="B173" s="134"/>
      <c r="C173" s="134"/>
      <c r="D173" s="134"/>
    </row>
    <row r="174" spans="1:4" ht="12.75">
      <c r="A174" s="134"/>
      <c r="B174" s="134"/>
      <c r="C174" s="134"/>
      <c r="D174" s="134"/>
    </row>
    <row r="175" spans="1:4" ht="12.75">
      <c r="A175" s="134"/>
      <c r="B175" s="134"/>
      <c r="C175" s="134"/>
      <c r="D175" s="134"/>
    </row>
    <row r="176" spans="1:4" ht="12.75">
      <c r="A176" s="134"/>
      <c r="B176" s="134"/>
      <c r="C176" s="134"/>
      <c r="D176" s="134"/>
    </row>
    <row r="177" spans="1:4" ht="12.75">
      <c r="A177" s="134"/>
      <c r="B177" s="134"/>
      <c r="C177" s="134"/>
      <c r="D177" s="134"/>
    </row>
    <row r="178" spans="1:4" ht="12.75">
      <c r="A178" s="134"/>
      <c r="B178" s="134"/>
      <c r="C178" s="134"/>
      <c r="D178" s="134"/>
    </row>
    <row r="179" spans="1:4" ht="12.75">
      <c r="A179" s="134"/>
      <c r="B179" s="134"/>
      <c r="C179" s="134"/>
      <c r="D179" s="134"/>
    </row>
    <row r="180" spans="1:4" ht="12.75">
      <c r="A180" s="134"/>
      <c r="B180" s="134"/>
      <c r="C180" s="134"/>
      <c r="D180" s="134"/>
    </row>
    <row r="181" spans="1:4" ht="12.75">
      <c r="A181" s="134"/>
      <c r="B181" s="134"/>
      <c r="C181" s="134"/>
      <c r="D181" s="134"/>
    </row>
    <row r="182" spans="1:4" ht="12.75">
      <c r="A182" s="134"/>
      <c r="B182" s="134"/>
      <c r="C182" s="134"/>
      <c r="D182" s="134"/>
    </row>
    <row r="183" spans="1:4" ht="12.75">
      <c r="A183" s="134"/>
      <c r="B183" s="134"/>
      <c r="C183" s="134"/>
      <c r="D183" s="134"/>
    </row>
    <row r="184" spans="1:4" ht="12.75">
      <c r="A184" s="134"/>
      <c r="B184" s="134"/>
      <c r="C184" s="134"/>
      <c r="D184" s="134"/>
    </row>
    <row r="185" spans="1:4" ht="12.75">
      <c r="A185" s="134"/>
      <c r="B185" s="134"/>
      <c r="C185" s="134"/>
      <c r="D185" s="134"/>
    </row>
    <row r="186" spans="1:4" ht="12.75">
      <c r="A186" s="134"/>
      <c r="B186" s="134"/>
      <c r="C186" s="134"/>
      <c r="D186" s="134"/>
    </row>
    <row r="187" spans="1:4" ht="12.75">
      <c r="A187" s="134"/>
      <c r="B187" s="134"/>
      <c r="C187" s="134"/>
      <c r="D187" s="134"/>
    </row>
    <row r="188" spans="1:4" ht="12.75">
      <c r="A188" s="134"/>
      <c r="B188" s="134"/>
      <c r="C188" s="134"/>
      <c r="D188" s="134"/>
    </row>
    <row r="189" spans="1:4" ht="12.75">
      <c r="A189" s="134"/>
      <c r="B189" s="134"/>
      <c r="C189" s="134"/>
      <c r="D189" s="134"/>
    </row>
    <row r="190" spans="1:4" ht="12.75">
      <c r="A190" s="134"/>
      <c r="B190" s="134"/>
      <c r="C190" s="134"/>
      <c r="D190" s="134"/>
    </row>
    <row r="191" spans="1:4" ht="12.75">
      <c r="A191" s="134"/>
      <c r="B191" s="134"/>
      <c r="C191" s="134"/>
      <c r="D191" s="134"/>
    </row>
    <row r="192" spans="1:4" ht="12.75">
      <c r="A192" s="134"/>
      <c r="B192" s="134"/>
      <c r="C192" s="134"/>
      <c r="D192" s="134"/>
    </row>
    <row r="193" spans="1:4" ht="12.75">
      <c r="A193" s="134"/>
      <c r="B193" s="134"/>
      <c r="C193" s="134"/>
      <c r="D193" s="134"/>
    </row>
    <row r="194" spans="1:4" ht="12.75">
      <c r="A194" s="134"/>
      <c r="B194" s="134"/>
      <c r="C194" s="134"/>
      <c r="D194" s="134"/>
    </row>
    <row r="195" spans="1:4" ht="12.75">
      <c r="A195" s="134"/>
      <c r="B195" s="134"/>
      <c r="C195" s="134"/>
      <c r="D195" s="134"/>
    </row>
    <row r="196" spans="1:4" ht="12.75">
      <c r="A196" s="134"/>
      <c r="B196" s="134"/>
      <c r="C196" s="134"/>
      <c r="D196" s="134"/>
    </row>
    <row r="197" spans="1:4" ht="12.75">
      <c r="A197" s="134"/>
      <c r="B197" s="134"/>
      <c r="C197" s="134"/>
      <c r="D197" s="134"/>
    </row>
    <row r="198" spans="1:4" ht="12.75">
      <c r="A198" s="134"/>
      <c r="B198" s="134"/>
      <c r="C198" s="134"/>
      <c r="D198" s="134"/>
    </row>
    <row r="199" spans="1:4" ht="12.75">
      <c r="A199" s="134"/>
      <c r="B199" s="134"/>
      <c r="C199" s="134"/>
      <c r="D199" s="134"/>
    </row>
    <row r="200" spans="1:4" ht="12.75">
      <c r="A200" s="134"/>
      <c r="B200" s="134"/>
      <c r="C200" s="134"/>
      <c r="D200" s="134"/>
    </row>
    <row r="201" spans="1:4" ht="12.75">
      <c r="A201" s="134"/>
      <c r="B201" s="134"/>
      <c r="C201" s="134"/>
      <c r="D201" s="134"/>
    </row>
    <row r="202" spans="1:4" ht="12.75">
      <c r="A202" s="134"/>
      <c r="B202" s="134"/>
      <c r="C202" s="134"/>
      <c r="D202" s="134"/>
    </row>
    <row r="203" spans="1:4" ht="12.75">
      <c r="A203" s="134"/>
      <c r="B203" s="134"/>
      <c r="C203" s="134"/>
      <c r="D203" s="134"/>
    </row>
    <row r="204" spans="1:4" ht="12.75">
      <c r="A204" s="134"/>
      <c r="B204" s="134"/>
      <c r="C204" s="134"/>
      <c r="D204" s="134"/>
    </row>
    <row r="205" spans="1:4" ht="12.75">
      <c r="A205" s="134"/>
      <c r="B205" s="134"/>
      <c r="C205" s="134"/>
      <c r="D205" s="134"/>
    </row>
    <row r="206" spans="1:4" ht="12.75">
      <c r="A206" s="134"/>
      <c r="B206" s="134"/>
      <c r="C206" s="134"/>
      <c r="D206" s="134"/>
    </row>
    <row r="207" spans="1:4" ht="12.75">
      <c r="A207" s="134"/>
      <c r="B207" s="134"/>
      <c r="C207" s="134"/>
      <c r="D207" s="134"/>
    </row>
    <row r="208" spans="1:4" ht="12.75">
      <c r="A208" s="134"/>
      <c r="B208" s="134"/>
      <c r="C208" s="134"/>
      <c r="D208" s="134"/>
    </row>
    <row r="209" spans="1:4" ht="12.75">
      <c r="A209" s="134"/>
      <c r="B209" s="134"/>
      <c r="C209" s="134"/>
      <c r="D209" s="134"/>
    </row>
    <row r="210" spans="1:4" ht="12.75">
      <c r="A210" s="134"/>
      <c r="B210" s="134"/>
      <c r="C210" s="134"/>
      <c r="D210" s="134"/>
    </row>
    <row r="211" spans="1:4" ht="12.75">
      <c r="A211" s="134"/>
      <c r="B211" s="134"/>
      <c r="C211" s="134"/>
      <c r="D211" s="134"/>
    </row>
    <row r="212" spans="1:4" ht="12.75">
      <c r="A212" s="134"/>
      <c r="B212" s="134"/>
      <c r="C212" s="134"/>
      <c r="D212" s="134"/>
    </row>
    <row r="213" spans="1:4" ht="12.75">
      <c r="A213" s="134"/>
      <c r="B213" s="134"/>
      <c r="C213" s="134"/>
      <c r="D213" s="134"/>
    </row>
    <row r="214" spans="1:4" ht="12.75">
      <c r="A214" s="134"/>
      <c r="B214" s="134"/>
      <c r="C214" s="134"/>
      <c r="D214" s="134"/>
    </row>
    <row r="215" spans="1:4" ht="12.75">
      <c r="A215" s="134"/>
      <c r="B215" s="134"/>
      <c r="C215" s="134"/>
      <c r="D215" s="134"/>
    </row>
    <row r="216" spans="1:4" ht="12.75">
      <c r="A216" s="134"/>
      <c r="B216" s="134"/>
      <c r="C216" s="134"/>
      <c r="D216" s="134"/>
    </row>
    <row r="217" spans="1:4" ht="12.75">
      <c r="A217" s="134"/>
      <c r="B217" s="134"/>
      <c r="C217" s="134"/>
      <c r="D217" s="134"/>
    </row>
    <row r="218" spans="1:4" ht="12.75">
      <c r="A218" s="134"/>
      <c r="B218" s="134"/>
      <c r="C218" s="134"/>
      <c r="D218" s="134"/>
    </row>
    <row r="219" spans="1:4" ht="12.75">
      <c r="A219" s="134"/>
      <c r="B219" s="134"/>
      <c r="C219" s="134"/>
      <c r="D219" s="134"/>
    </row>
    <row r="220" spans="1:4" ht="12.75">
      <c r="A220" s="134"/>
      <c r="B220" s="134"/>
      <c r="C220" s="134"/>
      <c r="D220" s="134"/>
    </row>
    <row r="221" spans="1:4" ht="12.75">
      <c r="A221" s="134"/>
      <c r="B221" s="134"/>
      <c r="C221" s="134"/>
      <c r="D221" s="134"/>
    </row>
    <row r="222" spans="1:4" ht="12.75">
      <c r="A222" s="134"/>
      <c r="B222" s="134"/>
      <c r="C222" s="134"/>
      <c r="D222" s="134"/>
    </row>
    <row r="223" spans="1:4" ht="12.75">
      <c r="A223" s="134"/>
      <c r="B223" s="134"/>
      <c r="C223" s="134"/>
      <c r="D223" s="134"/>
    </row>
    <row r="224" spans="1:4" ht="12.75">
      <c r="A224" s="134"/>
      <c r="B224" s="134"/>
      <c r="C224" s="134"/>
      <c r="D224" s="134"/>
    </row>
    <row r="225" spans="1:4" ht="12.75">
      <c r="A225" s="134"/>
      <c r="B225" s="134"/>
      <c r="C225" s="134"/>
      <c r="D225" s="134"/>
    </row>
    <row r="226" spans="1:4" ht="12.75">
      <c r="A226" s="134"/>
      <c r="B226" s="134"/>
      <c r="C226" s="134"/>
      <c r="D226" s="134"/>
    </row>
    <row r="227" spans="1:4" ht="12.75">
      <c r="A227" s="134"/>
      <c r="B227" s="134"/>
      <c r="C227" s="134"/>
      <c r="D227" s="134"/>
    </row>
    <row r="228" spans="1:4" ht="12.75">
      <c r="A228" s="134"/>
      <c r="B228" s="134"/>
      <c r="C228" s="134"/>
      <c r="D228" s="134"/>
    </row>
    <row r="229" spans="1:4" ht="12.75">
      <c r="A229" s="134"/>
      <c r="B229" s="134"/>
      <c r="C229" s="134"/>
      <c r="D229" s="134"/>
    </row>
    <row r="230" spans="1:4" ht="12.75">
      <c r="A230" s="134"/>
      <c r="B230" s="134"/>
      <c r="C230" s="134"/>
      <c r="D230" s="134"/>
    </row>
    <row r="231" spans="1:4" ht="12.75">
      <c r="A231" s="134"/>
      <c r="B231" s="134"/>
      <c r="C231" s="134"/>
      <c r="D231" s="134"/>
    </row>
    <row r="232" spans="1:4" ht="12.75">
      <c r="A232" s="134"/>
      <c r="B232" s="134"/>
      <c r="C232" s="134"/>
      <c r="D232" s="134"/>
    </row>
    <row r="233" spans="1:4" ht="12.75">
      <c r="A233" s="134"/>
      <c r="B233" s="134"/>
      <c r="C233" s="134"/>
      <c r="D233" s="134"/>
    </row>
    <row r="234" spans="1:4" ht="12.75">
      <c r="A234" s="134"/>
      <c r="B234" s="134"/>
      <c r="C234" s="134"/>
      <c r="D234" s="134"/>
    </row>
    <row r="235" spans="1:4" ht="12.75">
      <c r="A235" s="134"/>
      <c r="B235" s="134"/>
      <c r="C235" s="134"/>
      <c r="D235" s="134"/>
    </row>
    <row r="236" spans="1:4" ht="12.75">
      <c r="A236" s="134"/>
      <c r="B236" s="134"/>
      <c r="C236" s="134"/>
      <c r="D236" s="134"/>
    </row>
    <row r="237" spans="1:4" ht="12.75">
      <c r="A237" s="134"/>
      <c r="B237" s="134"/>
      <c r="C237" s="134"/>
      <c r="D237" s="134"/>
    </row>
    <row r="238" spans="1:4" ht="12.75">
      <c r="A238" s="134"/>
      <c r="B238" s="134"/>
      <c r="C238" s="134"/>
      <c r="D238" s="134"/>
    </row>
    <row r="239" spans="1:4" ht="12.75">
      <c r="A239" s="134"/>
      <c r="B239" s="134"/>
      <c r="C239" s="134"/>
      <c r="D239" s="134"/>
    </row>
    <row r="240" spans="1:4" ht="12.75">
      <c r="A240" s="134"/>
      <c r="B240" s="134"/>
      <c r="C240" s="134"/>
      <c r="D240" s="134"/>
    </row>
    <row r="241" spans="1:4" ht="12.75">
      <c r="A241" s="134"/>
      <c r="B241" s="134"/>
      <c r="C241" s="134"/>
      <c r="D241" s="134"/>
    </row>
    <row r="242" spans="1:4" ht="12.75">
      <c r="A242" s="134"/>
      <c r="B242" s="134"/>
      <c r="C242" s="134"/>
      <c r="D242" s="134"/>
    </row>
    <row r="243" spans="1:4" ht="12.75">
      <c r="A243" s="134"/>
      <c r="B243" s="134"/>
      <c r="C243" s="134"/>
      <c r="D243" s="134"/>
    </row>
    <row r="244" spans="1:4" ht="12.75">
      <c r="A244" s="134"/>
      <c r="B244" s="134"/>
      <c r="C244" s="134"/>
      <c r="D244" s="134"/>
    </row>
    <row r="245" spans="1:4" ht="12.75">
      <c r="A245" s="134"/>
      <c r="B245" s="134"/>
      <c r="C245" s="134"/>
      <c r="D245" s="134"/>
    </row>
    <row r="246" spans="1:4" ht="12.75">
      <c r="A246" s="134"/>
      <c r="B246" s="134"/>
      <c r="C246" s="134"/>
      <c r="D246" s="134"/>
    </row>
    <row r="247" spans="1:4" ht="12.75">
      <c r="A247" s="134"/>
      <c r="B247" s="134"/>
      <c r="C247" s="134"/>
      <c r="D247" s="134"/>
    </row>
    <row r="248" spans="1:4" ht="12.75">
      <c r="A248" s="134"/>
      <c r="B248" s="134"/>
      <c r="C248" s="134"/>
      <c r="D248" s="134"/>
    </row>
    <row r="249" spans="1:4" ht="12.75">
      <c r="A249" s="134"/>
      <c r="B249" s="134"/>
      <c r="C249" s="134"/>
      <c r="D249" s="134"/>
    </row>
    <row r="250" spans="1:4" ht="12.75">
      <c r="A250" s="134"/>
      <c r="B250" s="134"/>
      <c r="C250" s="134"/>
      <c r="D250" s="134"/>
    </row>
    <row r="251" spans="1:4" ht="12.75">
      <c r="A251" s="134"/>
      <c r="B251" s="134"/>
      <c r="C251" s="134"/>
      <c r="D251" s="134"/>
    </row>
    <row r="252" spans="1:4" ht="12.75">
      <c r="A252" s="134"/>
      <c r="B252" s="134"/>
      <c r="C252" s="134"/>
      <c r="D252" s="134"/>
    </row>
    <row r="253" spans="1:4" ht="12.75">
      <c r="A253" s="134"/>
      <c r="B253" s="134"/>
      <c r="C253" s="134"/>
      <c r="D253" s="134"/>
    </row>
    <row r="254" spans="1:4" ht="12.75">
      <c r="A254" s="134"/>
      <c r="B254" s="134"/>
      <c r="C254" s="134"/>
      <c r="D254" s="134"/>
    </row>
    <row r="255" spans="1:4" ht="12.75">
      <c r="A255" s="134"/>
      <c r="B255" s="134"/>
      <c r="C255" s="134"/>
      <c r="D255" s="134"/>
    </row>
    <row r="256" spans="1:4" ht="12.75">
      <c r="A256" s="134"/>
      <c r="B256" s="134"/>
      <c r="C256" s="134"/>
      <c r="D256" s="134"/>
    </row>
    <row r="257" spans="1:4" ht="12.75">
      <c r="A257" s="134"/>
      <c r="B257" s="134"/>
      <c r="C257" s="134"/>
      <c r="D257" s="134"/>
    </row>
    <row r="258" spans="1:4" ht="12.75">
      <c r="A258" s="134"/>
      <c r="B258" s="134"/>
      <c r="C258" s="134"/>
      <c r="D258" s="134"/>
    </row>
    <row r="259" spans="1:4" ht="12.75">
      <c r="A259" s="134"/>
      <c r="B259" s="134"/>
      <c r="C259" s="134"/>
      <c r="D259" s="134"/>
    </row>
    <row r="260" spans="1:4" ht="12.75">
      <c r="A260" s="134"/>
      <c r="B260" s="134"/>
      <c r="C260" s="134"/>
      <c r="D260" s="134"/>
    </row>
    <row r="261" spans="1:4" ht="12.75">
      <c r="A261" s="134"/>
      <c r="B261" s="134"/>
      <c r="C261" s="134"/>
      <c r="D261" s="134"/>
    </row>
    <row r="262" spans="1:4" ht="12.75">
      <c r="A262" s="134"/>
      <c r="B262" s="134"/>
      <c r="C262" s="134"/>
      <c r="D262" s="134"/>
    </row>
    <row r="263" spans="1:4" ht="12.75">
      <c r="A263" s="134"/>
      <c r="B263" s="134"/>
      <c r="C263" s="134"/>
      <c r="D263" s="134"/>
    </row>
    <row r="264" spans="1:4" ht="12.75">
      <c r="A264" s="134"/>
      <c r="B264" s="134"/>
      <c r="C264" s="134"/>
      <c r="D264" s="134"/>
    </row>
    <row r="265" spans="1:4" ht="12.75">
      <c r="A265" s="134"/>
      <c r="B265" s="134"/>
      <c r="C265" s="134"/>
      <c r="D265" s="134"/>
    </row>
    <row r="266" spans="1:4" ht="12.75">
      <c r="A266" s="134"/>
      <c r="B266" s="134"/>
      <c r="C266" s="134"/>
      <c r="D266" s="134"/>
    </row>
    <row r="267" spans="1:4" ht="12.75">
      <c r="A267" s="134"/>
      <c r="B267" s="134"/>
      <c r="C267" s="134"/>
      <c r="D267" s="134"/>
    </row>
    <row r="268" spans="1:4" ht="12.75">
      <c r="A268" s="134"/>
      <c r="B268" s="134"/>
      <c r="C268" s="134"/>
      <c r="D268" s="134"/>
    </row>
    <row r="269" spans="1:4" ht="12.75">
      <c r="A269" s="134"/>
      <c r="B269" s="134"/>
      <c r="C269" s="134"/>
      <c r="D269" s="134"/>
    </row>
    <row r="270" spans="1:4" ht="12.75">
      <c r="A270" s="134"/>
      <c r="B270" s="134"/>
      <c r="C270" s="134"/>
      <c r="D270" s="134"/>
    </row>
    <row r="271" spans="1:4" ht="12.75">
      <c r="A271" s="134"/>
      <c r="B271" s="134"/>
      <c r="C271" s="134"/>
      <c r="D271" s="134"/>
    </row>
    <row r="272" spans="1:4" ht="12.75">
      <c r="A272" s="134"/>
      <c r="B272" s="134"/>
      <c r="C272" s="134"/>
      <c r="D272" s="134"/>
    </row>
    <row r="273" spans="1:4" ht="12.75">
      <c r="A273" s="134"/>
      <c r="B273" s="134"/>
      <c r="C273" s="134"/>
      <c r="D273" s="134"/>
    </row>
    <row r="274" spans="1:4" ht="12.75">
      <c r="A274" s="134"/>
      <c r="B274" s="134"/>
      <c r="C274" s="134"/>
      <c r="D274" s="134"/>
    </row>
    <row r="275" spans="1:4" ht="12.75">
      <c r="A275" s="134"/>
      <c r="B275" s="134"/>
      <c r="C275" s="134"/>
      <c r="D275" s="134"/>
    </row>
    <row r="276" spans="1:4" ht="12.75">
      <c r="A276" s="134"/>
      <c r="B276" s="134"/>
      <c r="C276" s="134"/>
      <c r="D276" s="134"/>
    </row>
    <row r="277" spans="1:4" ht="12.75">
      <c r="A277" s="134"/>
      <c r="B277" s="134"/>
      <c r="C277" s="134"/>
      <c r="D277" s="134"/>
    </row>
    <row r="278" spans="1:4" ht="12.75">
      <c r="A278" s="134"/>
      <c r="B278" s="134"/>
      <c r="C278" s="134"/>
      <c r="D278" s="134"/>
    </row>
    <row r="279" spans="1:4" ht="12.75">
      <c r="A279" s="134"/>
      <c r="B279" s="134"/>
      <c r="C279" s="134"/>
      <c r="D279" s="134"/>
    </row>
    <row r="280" spans="1:4" ht="12.75">
      <c r="A280" s="134"/>
      <c r="B280" s="134"/>
      <c r="C280" s="134"/>
      <c r="D280" s="134"/>
    </row>
    <row r="281" spans="1:4" ht="12.75">
      <c r="A281" s="134"/>
      <c r="B281" s="134"/>
      <c r="C281" s="134"/>
      <c r="D281" s="134"/>
    </row>
    <row r="282" spans="1:4" ht="12.75">
      <c r="A282" s="134"/>
      <c r="B282" s="134"/>
      <c r="C282" s="134"/>
      <c r="D282" s="134"/>
    </row>
    <row r="283" spans="1:4" ht="12.75">
      <c r="A283" s="134"/>
      <c r="B283" s="134"/>
      <c r="C283" s="134"/>
      <c r="D283" s="134"/>
    </row>
    <row r="284" spans="1:4" ht="12.75">
      <c r="A284" s="134"/>
      <c r="B284" s="134"/>
      <c r="C284" s="134"/>
      <c r="D284" s="134"/>
    </row>
    <row r="285" spans="1:4" ht="12.75">
      <c r="A285" s="134"/>
      <c r="B285" s="134"/>
      <c r="C285" s="134"/>
      <c r="D285" s="134"/>
    </row>
    <row r="286" spans="1:4" ht="12.75">
      <c r="A286" s="134"/>
      <c r="B286" s="134"/>
      <c r="C286" s="134"/>
      <c r="D286" s="134"/>
    </row>
    <row r="287" spans="1:4" ht="12.75">
      <c r="A287" s="134"/>
      <c r="B287" s="134"/>
      <c r="C287" s="134"/>
      <c r="D287" s="134"/>
    </row>
    <row r="288" spans="1:4" ht="12.75">
      <c r="A288" s="134"/>
      <c r="B288" s="134"/>
      <c r="C288" s="134"/>
      <c r="D288" s="134"/>
    </row>
    <row r="289" spans="1:4" ht="12.75">
      <c r="A289" s="134"/>
      <c r="B289" s="134"/>
      <c r="C289" s="134"/>
      <c r="D289" s="134"/>
    </row>
    <row r="290" spans="1:4" ht="12.75">
      <c r="A290" s="134"/>
      <c r="B290" s="134"/>
      <c r="C290" s="134"/>
      <c r="D290" s="134"/>
    </row>
    <row r="291" spans="1:4" ht="12.75">
      <c r="A291" s="134"/>
      <c r="B291" s="134"/>
      <c r="C291" s="134"/>
      <c r="D291" s="134"/>
    </row>
    <row r="292" spans="1:4" ht="12.75">
      <c r="A292" s="134"/>
      <c r="B292" s="134"/>
      <c r="C292" s="134"/>
      <c r="D292" s="134"/>
    </row>
    <row r="293" spans="1:4" ht="12.75">
      <c r="A293" s="134"/>
      <c r="B293" s="134"/>
      <c r="C293" s="134"/>
      <c r="D293" s="134"/>
    </row>
    <row r="294" spans="1:4" ht="12.75">
      <c r="A294" s="134"/>
      <c r="B294" s="134"/>
      <c r="C294" s="134"/>
      <c r="D294" s="134"/>
    </row>
    <row r="295" spans="1:4" ht="12.75">
      <c r="A295" s="134"/>
      <c r="B295" s="134"/>
      <c r="C295" s="134"/>
      <c r="D295" s="134"/>
    </row>
    <row r="296" spans="1:4" ht="12.75">
      <c r="A296" s="134"/>
      <c r="B296" s="134"/>
      <c r="C296" s="134"/>
      <c r="D296" s="134"/>
    </row>
    <row r="297" spans="1:4" ht="12.75">
      <c r="A297" s="134"/>
      <c r="B297" s="134"/>
      <c r="C297" s="134"/>
      <c r="D297" s="134"/>
    </row>
    <row r="298" spans="1:4" ht="12.75">
      <c r="A298" s="134"/>
      <c r="B298" s="134"/>
      <c r="C298" s="134"/>
      <c r="D298" s="134"/>
    </row>
    <row r="299" spans="1:4" ht="12.75">
      <c r="A299" s="134"/>
      <c r="B299" s="134"/>
      <c r="C299" s="134"/>
      <c r="D299" s="134"/>
    </row>
    <row r="300" spans="1:4" ht="12.75">
      <c r="A300" s="134"/>
      <c r="B300" s="134"/>
      <c r="C300" s="134"/>
      <c r="D300" s="134"/>
    </row>
    <row r="301" spans="1:4" ht="12.75">
      <c r="A301" s="134"/>
      <c r="B301" s="134"/>
      <c r="C301" s="134"/>
      <c r="D301" s="134"/>
    </row>
    <row r="302" spans="1:4" ht="12.75">
      <c r="A302" s="134"/>
      <c r="B302" s="134"/>
      <c r="C302" s="134"/>
      <c r="D302" s="134"/>
    </row>
    <row r="303" spans="1:4" ht="12.75">
      <c r="A303" s="134"/>
      <c r="B303" s="134"/>
      <c r="C303" s="134"/>
      <c r="D303" s="134"/>
    </row>
    <row r="304" spans="1:4" ht="12.75">
      <c r="A304" s="134"/>
      <c r="B304" s="134"/>
      <c r="C304" s="134"/>
      <c r="D304" s="134"/>
    </row>
    <row r="305" spans="1:4" ht="12.75">
      <c r="A305" s="134"/>
      <c r="B305" s="134"/>
      <c r="C305" s="134"/>
      <c r="D305" s="134"/>
    </row>
    <row r="306" spans="1:4" ht="12.75">
      <c r="A306" s="134"/>
      <c r="B306" s="134"/>
      <c r="C306" s="134"/>
      <c r="D306" s="134"/>
    </row>
    <row r="307" spans="1:4" ht="12.75">
      <c r="A307" s="134"/>
      <c r="B307" s="134"/>
      <c r="C307" s="134"/>
      <c r="D307" s="134"/>
    </row>
    <row r="308" spans="1:4" ht="12.75">
      <c r="A308" s="134"/>
      <c r="B308" s="134"/>
      <c r="C308" s="134"/>
      <c r="D308" s="134"/>
    </row>
    <row r="309" spans="1:4" ht="12.75">
      <c r="A309" s="134"/>
      <c r="B309" s="134"/>
      <c r="C309" s="134"/>
      <c r="D309" s="134"/>
    </row>
    <row r="310" spans="1:4" ht="12.75">
      <c r="A310" s="134"/>
      <c r="B310" s="134"/>
      <c r="C310" s="134"/>
      <c r="D310" s="134"/>
    </row>
  </sheetData>
  <printOptions/>
  <pageMargins left="0.75" right="0.75" top="1" bottom="1" header="0.5" footer="0.5"/>
  <pageSetup fitToHeight="1" fitToWidth="1" horizontalDpi="600" verticalDpi="600" orientation="portrait" paperSize="9" scale="71" r:id="rId1"/>
  <headerFooter alignWithMargins="0">
    <oddFooter>&amp;C44</oddFooter>
  </headerFooter>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2" sqref="A2"/>
    </sheetView>
  </sheetViews>
  <sheetFormatPr defaultColWidth="9.140625" defaultRowHeight="12.75"/>
  <cols>
    <col min="1" max="1" width="70.421875" style="148" customWidth="1"/>
    <col min="2" max="2" width="1.28515625" style="146" customWidth="1"/>
    <col min="3" max="3" width="13.00390625" style="146" customWidth="1"/>
    <col min="4" max="4" width="1.28515625" style="146" customWidth="1"/>
    <col min="5" max="5" width="12.57421875" style="146" bestFit="1" customWidth="1"/>
    <col min="6" max="16384" width="9.140625" style="58" customWidth="1"/>
  </cols>
  <sheetData>
    <row r="1" spans="1:5" ht="15.75">
      <c r="A1" s="6" t="s">
        <v>582</v>
      </c>
      <c r="B1" s="58"/>
      <c r="C1" s="58"/>
      <c r="D1" s="58"/>
      <c r="E1" s="58"/>
    </row>
    <row r="3" spans="1:5" ht="12.75">
      <c r="A3" s="62" t="s">
        <v>522</v>
      </c>
      <c r="B3" s="58"/>
      <c r="C3" s="58"/>
      <c r="D3" s="58"/>
      <c r="E3" s="58"/>
    </row>
    <row r="4" spans="1:5" ht="12.75">
      <c r="A4" s="62" t="s">
        <v>469</v>
      </c>
      <c r="B4" s="58"/>
      <c r="C4" s="58"/>
      <c r="D4" s="58"/>
      <c r="E4" s="58"/>
    </row>
    <row r="5" spans="1:5" ht="12.75">
      <c r="A5" s="62" t="s">
        <v>470</v>
      </c>
      <c r="B5" s="58"/>
      <c r="C5" s="58"/>
      <c r="D5" s="58"/>
      <c r="E5" s="58"/>
    </row>
    <row r="6" spans="1:5" ht="12.75">
      <c r="A6" s="62" t="s">
        <v>471</v>
      </c>
      <c r="B6" s="58"/>
      <c r="C6" s="58"/>
      <c r="D6" s="58"/>
      <c r="E6" s="58"/>
    </row>
    <row r="8" spans="1:5" s="8" customFormat="1" ht="15.75">
      <c r="A8" s="6" t="s">
        <v>583</v>
      </c>
      <c r="C8" s="10"/>
      <c r="D8" s="10"/>
      <c r="E8" s="10"/>
    </row>
    <row r="9" s="8" customFormat="1" ht="12.75">
      <c r="A9" s="62"/>
    </row>
    <row r="10" spans="1:5" ht="12.75">
      <c r="A10" s="62"/>
      <c r="B10" s="58"/>
      <c r="C10" s="8" t="s">
        <v>422</v>
      </c>
      <c r="D10" s="8"/>
      <c r="E10" s="8"/>
    </row>
    <row r="11" spans="1:5" ht="12.75">
      <c r="A11" s="62"/>
      <c r="B11" s="58"/>
      <c r="C11" s="7" t="s">
        <v>308</v>
      </c>
      <c r="D11" s="8"/>
      <c r="E11" s="7" t="s">
        <v>308</v>
      </c>
    </row>
    <row r="12" spans="1:5" ht="12.75">
      <c r="A12" s="62"/>
      <c r="B12" s="58"/>
      <c r="C12" s="21">
        <v>37833</v>
      </c>
      <c r="D12" s="8"/>
      <c r="E12" s="21">
        <v>37468</v>
      </c>
    </row>
    <row r="13" spans="1:5" ht="12.75">
      <c r="A13" s="62"/>
      <c r="B13" s="58"/>
      <c r="C13" s="68" t="s">
        <v>198</v>
      </c>
      <c r="D13" s="59"/>
      <c r="E13" s="68" t="s">
        <v>198</v>
      </c>
    </row>
    <row r="14" spans="1:5" ht="12.75">
      <c r="A14" s="62"/>
      <c r="B14" s="58"/>
      <c r="C14" s="58"/>
      <c r="D14" s="58"/>
      <c r="E14" s="58"/>
    </row>
    <row r="15" spans="1:6" ht="13.5" thickBot="1">
      <c r="A15" s="62" t="s">
        <v>472</v>
      </c>
      <c r="B15" s="58"/>
      <c r="C15" s="103">
        <v>2703</v>
      </c>
      <c r="D15" s="95"/>
      <c r="E15" s="103">
        <v>2691</v>
      </c>
      <c r="F15" s="95"/>
    </row>
    <row r="16" spans="1:5" ht="13.5" thickTop="1">
      <c r="A16" s="9"/>
      <c r="B16" s="58"/>
      <c r="C16" s="58"/>
      <c r="D16" s="58"/>
      <c r="E16" s="58"/>
    </row>
    <row r="17" spans="1:5" ht="12.75">
      <c r="A17" s="71" t="s">
        <v>140</v>
      </c>
      <c r="B17" s="58"/>
      <c r="C17" s="58"/>
      <c r="D17" s="58"/>
      <c r="E17" s="58"/>
    </row>
    <row r="18" spans="1:5" ht="13.5" thickBot="1">
      <c r="A18" s="71" t="s">
        <v>141</v>
      </c>
      <c r="B18" s="58"/>
      <c r="C18" s="94" t="s">
        <v>473</v>
      </c>
      <c r="D18" s="66"/>
      <c r="E18" s="94" t="s">
        <v>473</v>
      </c>
    </row>
    <row r="19" spans="1:5" ht="13.5" thickTop="1">
      <c r="A19" s="62"/>
      <c r="B19" s="58"/>
      <c r="C19" s="58"/>
      <c r="D19" s="58"/>
      <c r="E19" s="58"/>
    </row>
    <row r="20" spans="1:5" ht="15.75">
      <c r="A20" s="6" t="s">
        <v>584</v>
      </c>
      <c r="B20" s="58"/>
      <c r="C20" s="58"/>
      <c r="D20" s="58"/>
      <c r="E20" s="58"/>
    </row>
    <row r="22" spans="1:5" ht="12.75">
      <c r="A22" s="62" t="s">
        <v>474</v>
      </c>
      <c r="B22" s="58"/>
      <c r="C22" s="58"/>
      <c r="D22" s="58"/>
      <c r="E22" s="58"/>
    </row>
    <row r="23" spans="1:5" ht="12.75">
      <c r="A23" s="62"/>
      <c r="B23" s="58"/>
      <c r="C23" s="8" t="s">
        <v>422</v>
      </c>
      <c r="D23" s="8"/>
      <c r="E23" s="8"/>
    </row>
    <row r="24" spans="1:5" ht="12.75">
      <c r="A24" s="62"/>
      <c r="B24" s="58"/>
      <c r="C24" s="7" t="s">
        <v>308</v>
      </c>
      <c r="D24" s="8"/>
      <c r="E24" s="7" t="s">
        <v>308</v>
      </c>
    </row>
    <row r="25" spans="1:5" ht="12.75">
      <c r="A25" s="62"/>
      <c r="B25" s="58"/>
      <c r="C25" s="21">
        <v>37833</v>
      </c>
      <c r="D25" s="8"/>
      <c r="E25" s="21">
        <v>37468</v>
      </c>
    </row>
    <row r="26" spans="1:9" ht="12.75">
      <c r="A26" s="9"/>
      <c r="B26" s="58"/>
      <c r="C26" s="68" t="s">
        <v>198</v>
      </c>
      <c r="D26" s="59"/>
      <c r="E26" s="68" t="s">
        <v>198</v>
      </c>
      <c r="F26" s="83"/>
      <c r="G26" s="83"/>
      <c r="H26" s="83"/>
      <c r="I26" s="83"/>
    </row>
    <row r="27" spans="1:9" ht="12.75">
      <c r="A27" s="9" t="s">
        <v>475</v>
      </c>
      <c r="B27" s="58"/>
      <c r="C27" s="58"/>
      <c r="D27" s="58"/>
      <c r="E27" s="58"/>
      <c r="F27" s="83"/>
      <c r="G27" s="83"/>
      <c r="H27" s="83"/>
      <c r="I27" s="83"/>
    </row>
    <row r="28" spans="1:9" ht="12.75">
      <c r="A28" s="62" t="s">
        <v>476</v>
      </c>
      <c r="B28" s="58"/>
      <c r="C28" s="95">
        <v>0</v>
      </c>
      <c r="D28" s="95"/>
      <c r="E28" s="95">
        <v>0</v>
      </c>
      <c r="F28" s="83"/>
      <c r="G28" s="83"/>
      <c r="H28" s="83"/>
      <c r="I28" s="83"/>
    </row>
    <row r="29" spans="1:6" ht="12.75">
      <c r="A29" s="62" t="s">
        <v>477</v>
      </c>
      <c r="B29" s="58"/>
      <c r="C29" s="149">
        <v>0</v>
      </c>
      <c r="D29" s="149"/>
      <c r="E29" s="149" t="s">
        <v>439</v>
      </c>
      <c r="F29" s="83"/>
    </row>
    <row r="30" spans="1:6" ht="12.75">
      <c r="A30" s="62" t="s">
        <v>478</v>
      </c>
      <c r="B30" s="58"/>
      <c r="C30" s="75">
        <v>0</v>
      </c>
      <c r="D30" s="75"/>
      <c r="E30" s="75" t="s">
        <v>439</v>
      </c>
      <c r="F30" s="83"/>
    </row>
    <row r="31" spans="1:6" ht="12.75">
      <c r="A31" s="62"/>
      <c r="B31" s="58"/>
      <c r="C31" s="107"/>
      <c r="D31" s="107"/>
      <c r="E31" s="107"/>
      <c r="F31" s="83"/>
    </row>
    <row r="32" spans="1:6" ht="13.5" thickBot="1">
      <c r="A32" s="62"/>
      <c r="B32" s="58"/>
      <c r="C32" s="150">
        <f>SUM(C28:C31)</f>
        <v>0</v>
      </c>
      <c r="D32" s="107"/>
      <c r="E32" s="150">
        <f>SUM(E28:E31)</f>
        <v>0</v>
      </c>
      <c r="F32" s="83"/>
    </row>
    <row r="33" spans="1:6" ht="13.5" thickTop="1">
      <c r="A33" s="62"/>
      <c r="B33" s="58"/>
      <c r="C33" s="58"/>
      <c r="D33" s="58"/>
      <c r="E33" s="58"/>
      <c r="F33" s="83"/>
    </row>
    <row r="34" spans="1:6" ht="12.75">
      <c r="A34" s="9" t="s">
        <v>260</v>
      </c>
      <c r="B34" s="58"/>
      <c r="C34" s="58"/>
      <c r="D34" s="58"/>
      <c r="E34" s="58"/>
      <c r="F34" s="83"/>
    </row>
    <row r="35" spans="1:6" ht="12.75">
      <c r="A35" s="62" t="s">
        <v>476</v>
      </c>
      <c r="B35" s="58"/>
      <c r="C35" s="95">
        <v>6</v>
      </c>
      <c r="D35" s="95"/>
      <c r="E35" s="95">
        <v>6</v>
      </c>
      <c r="F35" s="83"/>
    </row>
    <row r="36" spans="1:6" ht="12.75">
      <c r="A36" s="62" t="s">
        <v>479</v>
      </c>
      <c r="B36" s="58"/>
      <c r="C36" s="97">
        <v>15</v>
      </c>
      <c r="D36" s="97"/>
      <c r="E36" s="97">
        <v>15</v>
      </c>
      <c r="F36" s="83"/>
    </row>
    <row r="37" spans="1:6" ht="12.75">
      <c r="A37" s="62" t="s">
        <v>478</v>
      </c>
      <c r="B37" s="58"/>
      <c r="C37" s="97">
        <v>3</v>
      </c>
      <c r="D37" s="97"/>
      <c r="E37" s="97">
        <v>3</v>
      </c>
      <c r="F37" s="83"/>
    </row>
    <row r="38" spans="1:6" ht="12.75">
      <c r="A38" s="62"/>
      <c r="B38" s="58"/>
      <c r="C38" s="97"/>
      <c r="D38" s="97"/>
      <c r="E38" s="97"/>
      <c r="F38" s="83"/>
    </row>
    <row r="39" spans="1:6" ht="13.5" thickBot="1">
      <c r="A39" s="62"/>
      <c r="B39" s="58"/>
      <c r="C39" s="20">
        <f>SUM(C35:C37)</f>
        <v>24</v>
      </c>
      <c r="D39" s="20">
        <f>SUM(D35:D37)</f>
        <v>0</v>
      </c>
      <c r="E39" s="20">
        <f>SUM(E35:E37)</f>
        <v>24</v>
      </c>
      <c r="F39" s="83"/>
    </row>
    <row r="40" spans="1:6" ht="13.5" thickTop="1">
      <c r="A40" s="62"/>
      <c r="B40" s="58"/>
      <c r="C40" s="61"/>
      <c r="D40" s="61"/>
      <c r="E40" s="61"/>
      <c r="F40" s="83"/>
    </row>
    <row r="41" spans="1:6" ht="15.75">
      <c r="A41" s="6" t="s">
        <v>585</v>
      </c>
      <c r="B41" s="58"/>
      <c r="C41" s="61"/>
      <c r="D41" s="61"/>
      <c r="E41" s="61"/>
      <c r="F41" s="83"/>
    </row>
    <row r="42" spans="1:6" ht="12.75">
      <c r="A42" s="62"/>
      <c r="B42" s="58"/>
      <c r="C42" s="61"/>
      <c r="D42" s="61"/>
      <c r="E42" s="61"/>
      <c r="F42" s="83"/>
    </row>
    <row r="43" spans="1:6" ht="12.75">
      <c r="A43" s="62" t="s">
        <v>34</v>
      </c>
      <c r="B43" s="58"/>
      <c r="C43" s="151"/>
      <c r="D43" s="61"/>
      <c r="E43" s="151"/>
      <c r="F43" s="83"/>
    </row>
    <row r="44" spans="1:9" ht="12.75">
      <c r="A44" s="62" t="s">
        <v>115</v>
      </c>
      <c r="B44" s="58"/>
      <c r="C44" s="61"/>
      <c r="D44" s="61"/>
      <c r="E44" s="61"/>
      <c r="F44" s="83"/>
      <c r="G44" s="83"/>
      <c r="H44" s="83"/>
      <c r="I44" s="83"/>
    </row>
    <row r="45" spans="1:9" ht="12.75">
      <c r="A45" s="62" t="s">
        <v>107</v>
      </c>
      <c r="B45" s="58"/>
      <c r="C45" s="61"/>
      <c r="D45" s="61"/>
      <c r="E45" s="61"/>
      <c r="F45" s="83"/>
      <c r="G45" s="83"/>
      <c r="H45" s="83"/>
      <c r="I45" s="83"/>
    </row>
    <row r="46" spans="1:9" ht="12.75">
      <c r="A46" s="62" t="s">
        <v>132</v>
      </c>
      <c r="B46" s="58"/>
      <c r="C46" s="61"/>
      <c r="D46" s="61"/>
      <c r="E46" s="61"/>
      <c r="F46" s="83"/>
      <c r="G46" s="83"/>
      <c r="H46" s="83"/>
      <c r="I46" s="83"/>
    </row>
    <row r="47" spans="1:9" ht="12.75">
      <c r="A47" s="62" t="s">
        <v>480</v>
      </c>
      <c r="B47" s="58"/>
      <c r="C47" s="61"/>
      <c r="D47" s="61"/>
      <c r="E47" s="61"/>
      <c r="F47" s="83"/>
      <c r="G47" s="83"/>
      <c r="H47" s="83"/>
      <c r="I47" s="83"/>
    </row>
    <row r="48" spans="1:5" ht="12.75">
      <c r="A48" s="62"/>
      <c r="B48" s="58"/>
      <c r="C48" s="61"/>
      <c r="D48" s="61"/>
      <c r="E48" s="61"/>
    </row>
    <row r="49" spans="1:5" ht="12.75">
      <c r="A49" s="127" t="s">
        <v>481</v>
      </c>
      <c r="C49" s="147"/>
      <c r="D49" s="147"/>
      <c r="E49" s="147"/>
    </row>
    <row r="50" spans="3:5" ht="12.75">
      <c r="C50" s="147"/>
      <c r="D50" s="147"/>
      <c r="E50" s="147"/>
    </row>
  </sheetData>
  <printOptions/>
  <pageMargins left="0.5" right="0.5" top="1" bottom="0.5" header="0.5" footer="0.25"/>
  <pageSetup horizontalDpi="300" verticalDpi="300" orientation="portrait" paperSize="9" scale="94" r:id="rId2"/>
  <headerFooter alignWithMargins="0">
    <oddFooter>&amp;C&amp;"Times New Roman,Regular"45</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H39" sqref="H39"/>
    </sheetView>
  </sheetViews>
  <sheetFormatPr defaultColWidth="9.140625" defaultRowHeight="12.75"/>
  <cols>
    <col min="1" max="1" width="36.421875" style="0" customWidth="1"/>
    <col min="2" max="2" width="12.57421875" style="0" bestFit="1" customWidth="1"/>
    <col min="3" max="3" width="14.00390625" style="0" bestFit="1" customWidth="1"/>
    <col min="4" max="4" width="13.140625" style="0" bestFit="1" customWidth="1"/>
    <col min="5" max="5" width="2.8515625" style="0" customWidth="1"/>
    <col min="6" max="6" width="12.00390625" style="0" bestFit="1" customWidth="1"/>
    <col min="7" max="7" width="14.00390625" style="0" bestFit="1" customWidth="1"/>
    <col min="8" max="8" width="12.140625" style="0" customWidth="1"/>
  </cols>
  <sheetData>
    <row r="1" spans="1:8" ht="15.75">
      <c r="A1" s="6" t="s">
        <v>658</v>
      </c>
      <c r="B1" s="7"/>
      <c r="C1" s="7"/>
      <c r="D1" s="7"/>
      <c r="E1" s="7"/>
      <c r="F1" s="7"/>
      <c r="G1" s="8"/>
      <c r="H1" s="8"/>
    </row>
    <row r="2" spans="1:8" ht="15.75">
      <c r="A2" s="6"/>
      <c r="B2" s="207" t="s">
        <v>659</v>
      </c>
      <c r="C2" s="208"/>
      <c r="D2" s="208"/>
      <c r="E2" s="7"/>
      <c r="F2" s="207" t="s">
        <v>662</v>
      </c>
      <c r="G2" s="208"/>
      <c r="H2" s="208"/>
    </row>
    <row r="3" spans="1:8" ht="12.75">
      <c r="A3" s="9"/>
      <c r="B3" s="7" t="s">
        <v>660</v>
      </c>
      <c r="C3" s="7" t="s">
        <v>661</v>
      </c>
      <c r="D3" s="7" t="s">
        <v>253</v>
      </c>
      <c r="E3" s="7"/>
      <c r="F3" s="7" t="s">
        <v>660</v>
      </c>
      <c r="G3" s="7" t="s">
        <v>661</v>
      </c>
      <c r="H3" s="7" t="s">
        <v>253</v>
      </c>
    </row>
    <row r="4" spans="1:8" ht="12.75">
      <c r="A4" s="9"/>
      <c r="B4" s="10" t="s">
        <v>198</v>
      </c>
      <c r="C4" s="10" t="s">
        <v>198</v>
      </c>
      <c r="D4" s="10" t="s">
        <v>198</v>
      </c>
      <c r="E4" s="7"/>
      <c r="F4" s="10" t="s">
        <v>198</v>
      </c>
      <c r="G4" s="10" t="s">
        <v>198</v>
      </c>
      <c r="H4" s="10" t="s">
        <v>198</v>
      </c>
    </row>
    <row r="5" spans="1:8" ht="12.75">
      <c r="A5" s="9" t="s">
        <v>196</v>
      </c>
      <c r="B5" s="7"/>
      <c r="C5" s="7"/>
      <c r="D5" s="7"/>
      <c r="E5" s="7"/>
      <c r="F5" s="7"/>
      <c r="G5" s="8"/>
      <c r="H5" s="8"/>
    </row>
    <row r="6" spans="1:8" ht="12.75">
      <c r="A6" s="13" t="s">
        <v>300</v>
      </c>
      <c r="B6" s="106">
        <f>+'I &amp; E'!D13</f>
        <v>33996</v>
      </c>
      <c r="C6" s="106">
        <f>+'I &amp; E'!F13</f>
        <v>0</v>
      </c>
      <c r="D6" s="14">
        <f aca="true" t="shared" si="0" ref="D6:D17">SUM(B6:C6)</f>
        <v>33996</v>
      </c>
      <c r="E6" s="185"/>
      <c r="F6" s="106">
        <f>+'I &amp; E'!J13</f>
        <v>36921</v>
      </c>
      <c r="G6" s="106"/>
      <c r="H6" s="169">
        <f aca="true" t="shared" si="1" ref="H6:H17">SUM(F6:G6)</f>
        <v>36921</v>
      </c>
    </row>
    <row r="7" spans="1:8" ht="12.75">
      <c r="A7" s="13" t="s">
        <v>275</v>
      </c>
      <c r="B7" s="106">
        <f>+'I &amp; E'!D14</f>
        <v>3609</v>
      </c>
      <c r="C7" s="106">
        <f>+'I &amp; E'!F14</f>
        <v>0</v>
      </c>
      <c r="D7" s="14">
        <f t="shared" si="0"/>
        <v>3609</v>
      </c>
      <c r="E7" s="185"/>
      <c r="F7" s="106">
        <f>+'I &amp; E'!J14</f>
        <v>4944</v>
      </c>
      <c r="G7" s="106"/>
      <c r="H7" s="169">
        <f t="shared" si="1"/>
        <v>4944</v>
      </c>
    </row>
    <row r="8" spans="1:8" ht="12.75">
      <c r="A8" s="13" t="s">
        <v>301</v>
      </c>
      <c r="B8" s="106">
        <f>+'I &amp; E'!D15</f>
        <v>228</v>
      </c>
      <c r="C8" s="106">
        <f>+'I &amp; E'!F15</f>
        <v>0</v>
      </c>
      <c r="D8" s="14">
        <f t="shared" si="0"/>
        <v>228</v>
      </c>
      <c r="E8" s="185"/>
      <c r="F8" s="106">
        <f>+'I &amp; E'!J15</f>
        <v>303</v>
      </c>
      <c r="G8" s="106"/>
      <c r="H8" s="169">
        <f t="shared" si="1"/>
        <v>303</v>
      </c>
    </row>
    <row r="9" spans="1:8" ht="12.75">
      <c r="A9" s="13" t="s">
        <v>226</v>
      </c>
      <c r="B9" s="106">
        <f>+'I &amp; E'!D16</f>
        <v>2467</v>
      </c>
      <c r="C9" s="106">
        <f>+'I &amp; E'!F16</f>
        <v>83</v>
      </c>
      <c r="D9" s="14">
        <f t="shared" si="0"/>
        <v>2550</v>
      </c>
      <c r="E9" s="185"/>
      <c r="F9" s="106">
        <f>+'I &amp; E'!J16-50</f>
        <v>1825</v>
      </c>
      <c r="G9" s="106">
        <v>50</v>
      </c>
      <c r="H9" s="169">
        <f t="shared" si="1"/>
        <v>1875</v>
      </c>
    </row>
    <row r="10" spans="1:8" ht="12.75">
      <c r="A10" s="13" t="s">
        <v>302</v>
      </c>
      <c r="B10" s="106">
        <f>+'I &amp; E'!D17</f>
        <v>2053</v>
      </c>
      <c r="C10" s="106">
        <f>+'I &amp; E'!F17</f>
        <v>0</v>
      </c>
      <c r="D10" s="14">
        <f t="shared" si="0"/>
        <v>2053</v>
      </c>
      <c r="E10" s="185"/>
      <c r="F10" s="106">
        <f>+'I &amp; E'!J17</f>
        <v>1437</v>
      </c>
      <c r="G10" s="106"/>
      <c r="H10" s="169">
        <f t="shared" si="1"/>
        <v>1437</v>
      </c>
    </row>
    <row r="11" spans="1:8" ht="12.75">
      <c r="A11" s="10" t="s">
        <v>193</v>
      </c>
      <c r="B11" s="186">
        <f>SUM(B6:B10)</f>
        <v>42353</v>
      </c>
      <c r="C11" s="186">
        <f>SUM(C6:C10)</f>
        <v>83</v>
      </c>
      <c r="D11" s="187">
        <f t="shared" si="0"/>
        <v>42436</v>
      </c>
      <c r="E11" s="185"/>
      <c r="F11" s="186">
        <f>SUM(F6:F10)</f>
        <v>45430</v>
      </c>
      <c r="G11" s="186">
        <f>SUM(G6:G10)</f>
        <v>50</v>
      </c>
      <c r="H11" s="186">
        <f>SUM(H6:H10)</f>
        <v>45480</v>
      </c>
    </row>
    <row r="12" spans="1:8" ht="12.75">
      <c r="A12" s="9" t="s">
        <v>199</v>
      </c>
      <c r="B12" s="106"/>
      <c r="C12" s="106"/>
      <c r="D12" s="14"/>
      <c r="E12" s="185"/>
      <c r="F12" s="185"/>
      <c r="G12" s="185"/>
      <c r="H12" s="14"/>
    </row>
    <row r="13" spans="1:8" ht="12.75">
      <c r="A13" s="13" t="s">
        <v>664</v>
      </c>
      <c r="B13" s="106">
        <f>+'I &amp; E'!D23</f>
        <v>24200</v>
      </c>
      <c r="C13" s="106">
        <v>127</v>
      </c>
      <c r="D13" s="14">
        <f t="shared" si="0"/>
        <v>24327</v>
      </c>
      <c r="E13" s="185"/>
      <c r="F13" s="106">
        <f>+'I &amp; E'!J23-46</f>
        <v>28496</v>
      </c>
      <c r="G13" s="14">
        <v>46</v>
      </c>
      <c r="H13" s="14">
        <f t="shared" si="1"/>
        <v>28542</v>
      </c>
    </row>
    <row r="14" spans="1:8" ht="12.75">
      <c r="A14" s="13" t="s">
        <v>360</v>
      </c>
      <c r="B14" s="106">
        <f>+'I &amp; E'!D24</f>
        <v>1551</v>
      </c>
      <c r="C14" s="106"/>
      <c r="D14" s="14">
        <f t="shared" si="0"/>
        <v>1551</v>
      </c>
      <c r="E14" s="185"/>
      <c r="F14" s="106">
        <f>+'I &amp; E'!J24</f>
        <v>0</v>
      </c>
      <c r="G14" s="14"/>
      <c r="H14" s="14">
        <f t="shared" si="1"/>
        <v>0</v>
      </c>
    </row>
    <row r="15" spans="1:8" ht="12.75">
      <c r="A15" s="13" t="s">
        <v>200</v>
      </c>
      <c r="B15" s="106">
        <f>+'I &amp; E'!D25</f>
        <v>12623</v>
      </c>
      <c r="C15" s="106">
        <v>127</v>
      </c>
      <c r="D15" s="14">
        <f t="shared" si="0"/>
        <v>12750</v>
      </c>
      <c r="E15" s="185"/>
      <c r="F15" s="106">
        <f>+'I &amp; E'!J25-43</f>
        <v>13514</v>
      </c>
      <c r="G15" s="14">
        <v>43</v>
      </c>
      <c r="H15" s="14">
        <f t="shared" si="1"/>
        <v>13557</v>
      </c>
    </row>
    <row r="16" spans="1:8" ht="12.75">
      <c r="A16" s="13" t="s">
        <v>201</v>
      </c>
      <c r="B16" s="106">
        <f>+'I &amp; E'!D26</f>
        <v>4038</v>
      </c>
      <c r="C16" s="106"/>
      <c r="D16" s="14">
        <f t="shared" si="0"/>
        <v>4038</v>
      </c>
      <c r="E16" s="185"/>
      <c r="F16" s="106">
        <f>+'I &amp; E'!J26</f>
        <v>2802</v>
      </c>
      <c r="G16" s="14"/>
      <c r="H16" s="14">
        <f t="shared" si="1"/>
        <v>2802</v>
      </c>
    </row>
    <row r="17" spans="1:8" ht="12.75">
      <c r="A17" s="13" t="s">
        <v>202</v>
      </c>
      <c r="B17" s="106">
        <f>+'I &amp; E'!D27</f>
        <v>108</v>
      </c>
      <c r="C17" s="106"/>
      <c r="D17" s="14">
        <f t="shared" si="0"/>
        <v>108</v>
      </c>
      <c r="E17" s="185"/>
      <c r="F17" s="106">
        <f>+'I &amp; E'!J27</f>
        <v>0</v>
      </c>
      <c r="G17" s="14"/>
      <c r="H17" s="14">
        <f t="shared" si="1"/>
        <v>0</v>
      </c>
    </row>
    <row r="18" spans="1:8" ht="12.75">
      <c r="A18" s="10" t="s">
        <v>203</v>
      </c>
      <c r="B18" s="186">
        <f>SUM(B13:B17)</f>
        <v>42520</v>
      </c>
      <c r="C18" s="186">
        <f>SUM(C13:C17)</f>
        <v>254</v>
      </c>
      <c r="D18" s="187">
        <f>SUM(D13:D17)</f>
        <v>42774</v>
      </c>
      <c r="E18" s="188"/>
      <c r="F18" s="187">
        <f>SUM(F13:F17)</f>
        <v>44812</v>
      </c>
      <c r="G18" s="187">
        <f>SUM(G13:G17)</f>
        <v>89</v>
      </c>
      <c r="H18" s="187">
        <f>SUM(H13:H17)</f>
        <v>44901</v>
      </c>
    </row>
    <row r="19" spans="2:8" ht="12.75">
      <c r="B19" s="189"/>
      <c r="C19" s="189"/>
      <c r="D19" s="31"/>
      <c r="E19" s="31"/>
      <c r="F19" s="31"/>
      <c r="G19" s="31"/>
      <c r="H19" s="31"/>
    </row>
    <row r="20" spans="1:8" ht="38.25">
      <c r="A20" s="19" t="s">
        <v>0</v>
      </c>
      <c r="B20" s="190">
        <f>+B11-B18</f>
        <v>-167</v>
      </c>
      <c r="C20" s="190">
        <f>+C11-C18</f>
        <v>-171</v>
      </c>
      <c r="D20" s="190">
        <f>+D11-D18</f>
        <v>-338</v>
      </c>
      <c r="E20" s="128"/>
      <c r="F20" s="190">
        <f>+F11-F18</f>
        <v>618</v>
      </c>
      <c r="G20" s="190">
        <f>+G11-G18</f>
        <v>-39</v>
      </c>
      <c r="H20" s="190">
        <f>+H11-H18</f>
        <v>579</v>
      </c>
    </row>
    <row r="21" spans="1:8" ht="12.75">
      <c r="A21" s="13"/>
      <c r="B21" s="31"/>
      <c r="C21" s="31"/>
      <c r="D21" s="31"/>
      <c r="E21" s="31"/>
      <c r="F21" s="31"/>
      <c r="G21" s="31"/>
      <c r="H21" s="31"/>
    </row>
    <row r="22" spans="1:8" ht="12.75">
      <c r="A22" t="s">
        <v>1</v>
      </c>
      <c r="B22" s="31">
        <v>210</v>
      </c>
      <c r="C22" s="31"/>
      <c r="D22" s="14">
        <f>SUM(B22:C22)</f>
        <v>210</v>
      </c>
      <c r="E22" s="31"/>
      <c r="F22" s="31"/>
      <c r="G22" s="31"/>
      <c r="H22" s="14">
        <f>SUM(F22:G22)</f>
        <v>0</v>
      </c>
    </row>
    <row r="23" spans="1:8" ht="12.75">
      <c r="A23" s="13" t="s">
        <v>619</v>
      </c>
      <c r="B23" s="31">
        <f>+'I &amp; E'!D34</f>
        <v>-9420</v>
      </c>
      <c r="C23" s="31"/>
      <c r="D23" s="14">
        <f>SUM(B23:C23)</f>
        <v>-9420</v>
      </c>
      <c r="E23" s="31"/>
      <c r="F23" s="31"/>
      <c r="G23" s="31"/>
      <c r="H23" s="14">
        <f>SUM(F23:G23)</f>
        <v>0</v>
      </c>
    </row>
    <row r="24" spans="2:8" ht="12.75">
      <c r="B24" s="31"/>
      <c r="C24" s="31"/>
      <c r="D24" s="31"/>
      <c r="E24" s="31"/>
      <c r="F24" s="31"/>
      <c r="G24" s="31"/>
      <c r="H24" s="31"/>
    </row>
    <row r="25" spans="1:8" ht="12.75">
      <c r="A25" t="s">
        <v>204</v>
      </c>
      <c r="B25" s="31">
        <f>+'I &amp; E'!D37</f>
        <v>-12</v>
      </c>
      <c r="C25" s="31">
        <v>0</v>
      </c>
      <c r="D25" s="14">
        <f>SUM(B25:C25)</f>
        <v>-12</v>
      </c>
      <c r="E25" s="31"/>
      <c r="F25" s="31">
        <f>+'I &amp; E'!J37</f>
        <v>-12</v>
      </c>
      <c r="G25" s="31"/>
      <c r="H25" s="14">
        <f>SUM(F25:G25)</f>
        <v>-12</v>
      </c>
    </row>
    <row r="26" spans="2:8" ht="12.75">
      <c r="B26" s="31"/>
      <c r="C26" s="31"/>
      <c r="D26" s="31"/>
      <c r="E26" s="31"/>
      <c r="F26" s="31"/>
      <c r="G26" s="31"/>
      <c r="H26" s="31"/>
    </row>
    <row r="27" spans="1:8" ht="38.25">
      <c r="A27" s="19" t="s">
        <v>2</v>
      </c>
      <c r="B27" s="181">
        <f>SUM(B20:B26)</f>
        <v>-9389</v>
      </c>
      <c r="C27" s="181">
        <f>SUM(C20:C26)</f>
        <v>-171</v>
      </c>
      <c r="D27" s="181">
        <f>SUM(D20:D26)</f>
        <v>-9560</v>
      </c>
      <c r="E27" s="191"/>
      <c r="F27" s="181">
        <f>SUM(F20:F26)</f>
        <v>606</v>
      </c>
      <c r="G27" s="181">
        <f>SUM(G20:G26)</f>
        <v>-39</v>
      </c>
      <c r="H27" s="181">
        <f>SUM(H20:H26)</f>
        <v>567</v>
      </c>
    </row>
    <row r="28" spans="2:8" ht="12.75">
      <c r="B28" s="32"/>
      <c r="C28" s="32"/>
      <c r="D28" s="32"/>
      <c r="E28" s="32"/>
      <c r="F28" s="32"/>
      <c r="G28" s="32"/>
      <c r="H28" s="32"/>
    </row>
  </sheetData>
  <mergeCells count="2">
    <mergeCell ref="B2:D2"/>
    <mergeCell ref="F2:H2"/>
  </mergeCells>
  <printOptions/>
  <pageMargins left="0.75" right="0.75" top="1" bottom="1" header="0.5" footer="0.5"/>
  <pageSetup fitToHeight="1" fitToWidth="1" horizontalDpi="600" verticalDpi="600" orientation="portrait" paperSize="9" scale="74" r:id="rId1"/>
</worksheet>
</file>

<file path=xl/worksheets/sheet28.xml><?xml version="1.0" encoding="utf-8"?>
<worksheet xmlns="http://schemas.openxmlformats.org/spreadsheetml/2006/main" xmlns:r="http://schemas.openxmlformats.org/officeDocument/2006/relationships">
  <dimension ref="A1:B16"/>
  <sheetViews>
    <sheetView workbookViewId="0" topLeftCell="A1">
      <selection activeCell="B3" sqref="B3"/>
    </sheetView>
  </sheetViews>
  <sheetFormatPr defaultColWidth="9.140625" defaultRowHeight="12.75"/>
  <cols>
    <col min="1" max="1" width="31.57421875" style="0" bestFit="1" customWidth="1"/>
    <col min="2" max="2" width="24.421875" style="0" bestFit="1" customWidth="1"/>
  </cols>
  <sheetData>
    <row r="1" spans="1:2" ht="15.75">
      <c r="A1" s="6" t="s">
        <v>12</v>
      </c>
      <c r="B1" s="7"/>
    </row>
    <row r="2" spans="1:2" ht="15.75">
      <c r="A2" s="6"/>
      <c r="B2" s="7" t="s">
        <v>659</v>
      </c>
    </row>
    <row r="3" spans="1:2" ht="12.75">
      <c r="A3" s="9"/>
      <c r="B3" s="29" t="s">
        <v>253</v>
      </c>
    </row>
    <row r="4" spans="1:2" ht="12.75">
      <c r="A4" s="9"/>
      <c r="B4" s="10" t="s">
        <v>198</v>
      </c>
    </row>
    <row r="5" spans="1:2" ht="12.75">
      <c r="A5" s="9"/>
      <c r="B5" s="7"/>
    </row>
    <row r="6" spans="1:2" ht="12.75">
      <c r="A6" s="13" t="s">
        <v>13</v>
      </c>
      <c r="B6" s="182"/>
    </row>
    <row r="7" spans="1:2" ht="12.75">
      <c r="A7" s="13" t="s">
        <v>211</v>
      </c>
      <c r="B7" s="182">
        <v>33</v>
      </c>
    </row>
    <row r="8" spans="1:2" ht="12.75">
      <c r="A8" s="13" t="s">
        <v>14</v>
      </c>
      <c r="B8" s="182">
        <v>17</v>
      </c>
    </row>
    <row r="9" spans="1:2" ht="12.75">
      <c r="A9" s="13" t="s">
        <v>15</v>
      </c>
      <c r="B9" s="182">
        <v>-26</v>
      </c>
    </row>
    <row r="10" spans="1:2" ht="12.75">
      <c r="A10" s="13" t="s">
        <v>16</v>
      </c>
      <c r="B10" s="182">
        <v>-234</v>
      </c>
    </row>
    <row r="11" ht="12.75">
      <c r="B11" s="183">
        <f>SUM(B7:B10)</f>
        <v>-210</v>
      </c>
    </row>
    <row r="12" spans="1:2" ht="12.75">
      <c r="A12" s="13" t="s">
        <v>17</v>
      </c>
      <c r="B12" s="184">
        <v>210</v>
      </c>
    </row>
    <row r="13" ht="12.75">
      <c r="B13" s="183">
        <f>+B11+B12</f>
        <v>0</v>
      </c>
    </row>
    <row r="15" ht="12.75">
      <c r="A15" t="s">
        <v>18</v>
      </c>
    </row>
    <row r="16" ht="12.75">
      <c r="A16" t="s">
        <v>19</v>
      </c>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9.140625" style="137" customWidth="1"/>
    <col min="2" max="2" width="12.421875" style="137" customWidth="1"/>
    <col min="3" max="3" width="1.8515625" style="137" customWidth="1"/>
    <col min="4" max="4" width="13.7109375" style="137" customWidth="1"/>
    <col min="5" max="5" width="1.7109375" style="82" customWidth="1"/>
    <col min="6" max="16384" width="9.140625" style="82" customWidth="1"/>
  </cols>
  <sheetData>
    <row r="1" spans="1:4" ht="15.75">
      <c r="A1" s="152" t="s">
        <v>35</v>
      </c>
      <c r="B1" s="152"/>
      <c r="C1" s="152"/>
      <c r="D1" s="134"/>
    </row>
    <row r="3" spans="1:4" ht="12.75">
      <c r="A3" s="134" t="s">
        <v>173</v>
      </c>
      <c r="B3" s="134"/>
      <c r="C3" s="134"/>
      <c r="D3" s="134"/>
    </row>
    <row r="4" spans="1:4" ht="12.75">
      <c r="A4" s="134" t="s">
        <v>482</v>
      </c>
      <c r="B4" s="134"/>
      <c r="C4" s="134"/>
      <c r="D4" s="134"/>
    </row>
    <row r="5" spans="1:4" ht="12.75">
      <c r="A5" s="134" t="s">
        <v>483</v>
      </c>
      <c r="B5" s="134"/>
      <c r="C5" s="134"/>
      <c r="D5" s="134"/>
    </row>
    <row r="6" spans="1:4" ht="12.75">
      <c r="A6" s="134" t="s">
        <v>156</v>
      </c>
      <c r="B6" s="134"/>
      <c r="C6" s="134"/>
      <c r="D6" s="134"/>
    </row>
    <row r="7" spans="1:4" ht="12.75">
      <c r="A7" s="134" t="s">
        <v>484</v>
      </c>
      <c r="B7" s="134"/>
      <c r="C7" s="134"/>
      <c r="D7" s="134"/>
    </row>
    <row r="8" spans="1:4" ht="12.75">
      <c r="A8" s="134" t="s">
        <v>485</v>
      </c>
      <c r="B8" s="134"/>
      <c r="C8" s="134"/>
      <c r="D8" s="134"/>
    </row>
    <row r="9" spans="1:4" ht="12.75">
      <c r="A9" s="134" t="s">
        <v>486</v>
      </c>
      <c r="B9" s="134"/>
      <c r="C9" s="134"/>
      <c r="D9" s="134"/>
    </row>
    <row r="11" spans="1:4" ht="15.75">
      <c r="A11" s="152" t="s">
        <v>36</v>
      </c>
      <c r="B11" s="152"/>
      <c r="C11" s="134"/>
      <c r="D11" s="134"/>
    </row>
    <row r="12" spans="1:4" ht="15.75">
      <c r="A12" s="152"/>
      <c r="B12" s="7" t="s">
        <v>308</v>
      </c>
      <c r="C12" s="8"/>
      <c r="D12" s="7" t="s">
        <v>308</v>
      </c>
    </row>
    <row r="13" spans="1:4" ht="12.75">
      <c r="A13" s="134"/>
      <c r="B13" s="21">
        <v>37833</v>
      </c>
      <c r="C13" s="8"/>
      <c r="D13" s="21">
        <v>37468</v>
      </c>
    </row>
    <row r="14" spans="1:4" ht="12.75">
      <c r="A14" s="134"/>
      <c r="B14" s="68" t="s">
        <v>198</v>
      </c>
      <c r="C14" s="59"/>
      <c r="D14" s="68" t="s">
        <v>198</v>
      </c>
    </row>
    <row r="15" spans="1:4" ht="12.75">
      <c r="A15" s="134" t="s">
        <v>83</v>
      </c>
      <c r="B15" s="95">
        <v>283</v>
      </c>
      <c r="C15" s="95"/>
      <c r="D15" s="95">
        <v>274</v>
      </c>
    </row>
    <row r="16" spans="1:4" ht="12.75">
      <c r="A16" s="134" t="s">
        <v>299</v>
      </c>
      <c r="B16" s="95">
        <v>5</v>
      </c>
      <c r="C16" s="95"/>
      <c r="D16" s="95">
        <v>5</v>
      </c>
    </row>
    <row r="17" spans="1:4" ht="12.75">
      <c r="A17" s="134"/>
      <c r="B17" s="99"/>
      <c r="C17" s="95"/>
      <c r="D17" s="99"/>
    </row>
    <row r="18" spans="1:4" ht="12.75">
      <c r="A18" s="134"/>
      <c r="B18" s="95">
        <f>SUM(B15+B16)</f>
        <v>288</v>
      </c>
      <c r="C18" s="95"/>
      <c r="D18" s="95">
        <f>SUM(D15+D16)</f>
        <v>279</v>
      </c>
    </row>
    <row r="19" spans="1:4" ht="12.75">
      <c r="A19" s="134"/>
      <c r="B19" s="95"/>
      <c r="C19" s="95"/>
      <c r="D19" s="95"/>
    </row>
    <row r="20" spans="1:4" ht="12.75">
      <c r="A20" s="134" t="s">
        <v>487</v>
      </c>
      <c r="B20" s="95">
        <v>-285</v>
      </c>
      <c r="C20" s="95"/>
      <c r="D20" s="95">
        <v>-277</v>
      </c>
    </row>
    <row r="21" spans="1:4" ht="12.75">
      <c r="A21" s="134" t="s">
        <v>488</v>
      </c>
      <c r="B21" s="95">
        <v>-3</v>
      </c>
      <c r="C21" s="95"/>
      <c r="D21" s="95">
        <v>-2</v>
      </c>
    </row>
    <row r="22" spans="1:4" ht="12.75">
      <c r="A22" s="134"/>
      <c r="B22" s="95"/>
      <c r="C22" s="95"/>
      <c r="D22" s="95"/>
    </row>
    <row r="23" spans="1:4" ht="13.5" thickBot="1">
      <c r="A23" s="134" t="s">
        <v>489</v>
      </c>
      <c r="B23" s="76">
        <f>SUM(C18+C20+C21)</f>
        <v>0</v>
      </c>
      <c r="C23" s="76"/>
      <c r="D23" s="76">
        <f>SUM(E18+E20+E21)</f>
        <v>0</v>
      </c>
    </row>
    <row r="24" spans="1:4" ht="13.5" thickTop="1">
      <c r="A24" s="134"/>
      <c r="B24" s="134"/>
      <c r="C24" s="134"/>
      <c r="D24" s="134"/>
    </row>
    <row r="25" spans="1:4" ht="12.75">
      <c r="A25" s="134" t="s">
        <v>84</v>
      </c>
      <c r="B25" s="134"/>
      <c r="C25" s="134"/>
      <c r="D25" s="134"/>
    </row>
    <row r="26" spans="1:4" ht="12.75">
      <c r="A26" s="134" t="s">
        <v>529</v>
      </c>
      <c r="B26" s="134"/>
      <c r="C26" s="134"/>
      <c r="D26" s="134"/>
    </row>
    <row r="27" spans="1:4" ht="12.75">
      <c r="A27" s="134" t="s">
        <v>530</v>
      </c>
      <c r="B27" s="134"/>
      <c r="C27" s="134"/>
      <c r="D27" s="134"/>
    </row>
    <row r="29" ht="12.75">
      <c r="A29" s="153" t="s">
        <v>586</v>
      </c>
    </row>
    <row r="30" ht="12.75">
      <c r="A30" s="153" t="s">
        <v>531</v>
      </c>
    </row>
  </sheetData>
  <printOptions/>
  <pageMargins left="0.75" right="0.75" top="1" bottom="1" header="0.5" footer="0.5"/>
  <pageSetup horizontalDpi="600" verticalDpi="600" orientation="portrait" paperSize="9" scale="89" r:id="rId1"/>
  <headerFooter alignWithMargins="0">
    <oddFooter>&amp;C46</oddFooter>
  </headerFooter>
</worksheet>
</file>

<file path=xl/worksheets/sheet3.xml><?xml version="1.0" encoding="utf-8"?>
<worksheet xmlns="http://schemas.openxmlformats.org/spreadsheetml/2006/main" xmlns:r="http://schemas.openxmlformats.org/officeDocument/2006/relationships">
  <dimension ref="A1:I48"/>
  <sheetViews>
    <sheetView workbookViewId="0" topLeftCell="A1">
      <selection activeCell="C8" sqref="C8:E8"/>
    </sheetView>
  </sheetViews>
  <sheetFormatPr defaultColWidth="9.140625" defaultRowHeight="12.75"/>
  <cols>
    <col min="1" max="1" width="59.8515625" style="13" customWidth="1"/>
    <col min="2" max="2" width="7.140625" style="11" customWidth="1"/>
    <col min="3" max="3" width="12.140625" style="11" customWidth="1"/>
    <col min="4" max="4" width="1.57421875" style="11" customWidth="1"/>
    <col min="5" max="5" width="13.28125" style="11" customWidth="1"/>
    <col min="6" max="6" width="1.7109375" style="12" customWidth="1"/>
    <col min="7" max="7" width="15.8515625" style="12" customWidth="1"/>
    <col min="8" max="8" width="1.7109375" style="12" customWidth="1"/>
    <col min="9" max="9" width="15.421875" style="12" customWidth="1"/>
    <col min="10" max="16384" width="9.140625" style="3" customWidth="1"/>
  </cols>
  <sheetData>
    <row r="1" ht="15.75">
      <c r="A1" s="6" t="s">
        <v>599</v>
      </c>
    </row>
    <row r="2" spans="1:9" s="1" customFormat="1" ht="15.75">
      <c r="A2" s="6" t="s">
        <v>270</v>
      </c>
      <c r="B2" s="22"/>
      <c r="C2" s="22"/>
      <c r="D2" s="22"/>
      <c r="E2" s="22"/>
      <c r="F2" s="23"/>
      <c r="G2" s="23"/>
      <c r="H2" s="23"/>
      <c r="I2" s="23"/>
    </row>
    <row r="3" spans="1:9" s="1" customFormat="1" ht="15.75">
      <c r="A3" s="6" t="s">
        <v>3</v>
      </c>
      <c r="B3" s="22"/>
      <c r="C3" s="22"/>
      <c r="D3" s="22"/>
      <c r="E3" s="22"/>
      <c r="F3" s="23"/>
      <c r="G3" s="23"/>
      <c r="H3" s="23"/>
      <c r="I3" s="23"/>
    </row>
    <row r="4" spans="1:9" s="1" customFormat="1" ht="39">
      <c r="A4" s="6"/>
      <c r="B4" s="22"/>
      <c r="C4" s="51" t="s">
        <v>4</v>
      </c>
      <c r="D4" s="51"/>
      <c r="E4" s="51" t="s">
        <v>655</v>
      </c>
      <c r="F4" s="23"/>
      <c r="G4" s="7" t="s">
        <v>253</v>
      </c>
      <c r="H4" s="23"/>
      <c r="I4" s="7" t="s">
        <v>253</v>
      </c>
    </row>
    <row r="5" spans="1:9" s="2" customFormat="1" ht="12.75">
      <c r="A5" s="9"/>
      <c r="B5" s="7"/>
      <c r="C5" s="7"/>
      <c r="D5" s="7"/>
      <c r="E5" s="7"/>
      <c r="F5" s="8"/>
      <c r="G5" s="8"/>
      <c r="H5" s="8"/>
      <c r="I5" s="8"/>
    </row>
    <row r="6" spans="1:9" s="2" customFormat="1" ht="12.75">
      <c r="A6" s="9"/>
      <c r="B6" s="7" t="s">
        <v>197</v>
      </c>
      <c r="C6" s="7" t="s">
        <v>308</v>
      </c>
      <c r="D6" s="7"/>
      <c r="E6" s="7" t="s">
        <v>308</v>
      </c>
      <c r="F6" s="8"/>
      <c r="G6" s="7" t="str">
        <f>+'I &amp; E'!$H$6</f>
        <v>Year ended</v>
      </c>
      <c r="H6" s="8"/>
      <c r="I6" s="7" t="str">
        <f>+'I &amp; E'!$J$6</f>
        <v>Year ended</v>
      </c>
    </row>
    <row r="7" spans="1:9" s="2" customFormat="1" ht="12.75">
      <c r="A7" s="9"/>
      <c r="B7" s="7"/>
      <c r="C7" s="21">
        <v>38199</v>
      </c>
      <c r="D7" s="7"/>
      <c r="E7" s="21">
        <v>38199</v>
      </c>
      <c r="F7" s="8"/>
      <c r="G7" s="21">
        <f>+'I &amp; E'!$H$7</f>
        <v>38199</v>
      </c>
      <c r="H7" s="8"/>
      <c r="I7" s="21">
        <f>+'I &amp; E'!$J$7</f>
        <v>37833</v>
      </c>
    </row>
    <row r="8" spans="1:9" s="2" customFormat="1" ht="12.75">
      <c r="A8" s="9"/>
      <c r="B8" s="7"/>
      <c r="C8" s="10" t="s">
        <v>198</v>
      </c>
      <c r="D8" s="10"/>
      <c r="E8" s="10" t="s">
        <v>198</v>
      </c>
      <c r="F8" s="8"/>
      <c r="G8" s="10" t="s">
        <v>198</v>
      </c>
      <c r="H8" s="10"/>
      <c r="I8" s="10" t="s">
        <v>198</v>
      </c>
    </row>
    <row r="9" spans="7:9" ht="12.75">
      <c r="G9" s="14"/>
      <c r="H9" s="14"/>
      <c r="I9" s="14"/>
    </row>
    <row r="10" spans="1:9" ht="25.5">
      <c r="A10" s="17" t="s">
        <v>309</v>
      </c>
      <c r="C10" s="14">
        <f>+'I &amp; E'!D39</f>
        <v>-9389</v>
      </c>
      <c r="E10" s="14">
        <f>+'I &amp; E'!F39</f>
        <v>-171</v>
      </c>
      <c r="G10" s="14">
        <f>+'I &amp; E'!H39</f>
        <v>-9560</v>
      </c>
      <c r="H10" s="14"/>
      <c r="I10" s="14">
        <f>+'I &amp; E'!J39</f>
        <v>567</v>
      </c>
    </row>
    <row r="11" spans="1:9" ht="12.75">
      <c r="A11" s="13" t="s">
        <v>205</v>
      </c>
      <c r="G11" s="14"/>
      <c r="H11" s="14"/>
      <c r="I11" s="14"/>
    </row>
    <row r="12" spans="1:9" ht="12.75">
      <c r="A12" s="13" t="s">
        <v>290</v>
      </c>
      <c r="B12" s="11">
        <v>13</v>
      </c>
      <c r="C12" s="14">
        <v>5100</v>
      </c>
      <c r="G12" s="14">
        <v>5100</v>
      </c>
      <c r="H12" s="14"/>
      <c r="I12" s="14">
        <v>0</v>
      </c>
    </row>
    <row r="13" spans="3:9" ht="12.75">
      <c r="C13" s="14"/>
      <c r="G13" s="14"/>
      <c r="H13" s="14"/>
      <c r="I13" s="14"/>
    </row>
    <row r="14" spans="1:9" ht="12.75">
      <c r="A14" s="13" t="s">
        <v>310</v>
      </c>
      <c r="B14" s="11">
        <v>22</v>
      </c>
      <c r="C14" s="14">
        <f>+'Notes 21 &amp; 22'!B54</f>
        <v>1600</v>
      </c>
      <c r="G14" s="14">
        <f>+'Notes 21 &amp; 22'!F54</f>
        <v>2200</v>
      </c>
      <c r="H14" s="14"/>
      <c r="I14" s="14">
        <v>0</v>
      </c>
    </row>
    <row r="15" spans="3:9" ht="12.75">
      <c r="C15" s="14"/>
      <c r="G15" s="14"/>
      <c r="H15" s="14"/>
      <c r="I15" s="14"/>
    </row>
    <row r="16" spans="1:9" ht="12.75">
      <c r="A16" s="13" t="s">
        <v>311</v>
      </c>
      <c r="B16" s="11">
        <v>22</v>
      </c>
      <c r="C16" s="14">
        <f>+'Notes 21 &amp; 22'!B55+'Notes 21 &amp; 22'!B56</f>
        <v>-150</v>
      </c>
      <c r="G16" s="14">
        <f>+'Notes 21 &amp; 22'!F55+'Notes 21 &amp; 22'!F56</f>
        <v>-50</v>
      </c>
      <c r="H16" s="14"/>
      <c r="I16" s="14">
        <v>0</v>
      </c>
    </row>
    <row r="17" spans="3:9" ht="12.75">
      <c r="C17" s="14"/>
      <c r="G17" s="14"/>
      <c r="H17" s="14"/>
      <c r="I17" s="14"/>
    </row>
    <row r="18" spans="1:9" ht="12.75">
      <c r="A18" s="13" t="s">
        <v>312</v>
      </c>
      <c r="B18" s="11">
        <v>22</v>
      </c>
      <c r="C18" s="14">
        <f>+'Notes 21 &amp; 22'!B53</f>
        <v>100</v>
      </c>
      <c r="G18" s="14">
        <f>+'Notes 21 &amp; 22'!F53</f>
        <v>100</v>
      </c>
      <c r="H18" s="14"/>
      <c r="I18" s="14">
        <v>0</v>
      </c>
    </row>
    <row r="19" spans="7:9" ht="12.75">
      <c r="G19" s="14"/>
      <c r="H19" s="14"/>
      <c r="I19" s="14"/>
    </row>
    <row r="20" spans="1:9" s="2" customFormat="1" ht="13.5" thickBot="1">
      <c r="A20" s="9" t="s">
        <v>313</v>
      </c>
      <c r="B20" s="7"/>
      <c r="C20" s="20">
        <f>SUM(C10:C19)</f>
        <v>-2739</v>
      </c>
      <c r="D20" s="7"/>
      <c r="E20" s="20">
        <f>SUM(E10:E19)</f>
        <v>-171</v>
      </c>
      <c r="F20" s="8"/>
      <c r="G20" s="20">
        <f>SUM(G10:G19)</f>
        <v>-2210</v>
      </c>
      <c r="H20" s="16"/>
      <c r="I20" s="20">
        <f>SUM(I10:I19)</f>
        <v>567</v>
      </c>
    </row>
    <row r="21" spans="1:9" ht="13.5" thickTop="1">
      <c r="A21" s="13" t="s">
        <v>205</v>
      </c>
      <c r="G21" s="14"/>
      <c r="H21" s="14"/>
      <c r="I21" s="14"/>
    </row>
    <row r="22" spans="1:9" ht="12.75">
      <c r="A22" s="9" t="s">
        <v>244</v>
      </c>
      <c r="G22" s="14"/>
      <c r="H22" s="14"/>
      <c r="I22" s="14"/>
    </row>
    <row r="23" spans="7:9" ht="12.75">
      <c r="G23" s="14"/>
      <c r="H23" s="14"/>
      <c r="I23" s="14"/>
    </row>
    <row r="24" spans="1:9" s="2" customFormat="1" ht="12.75">
      <c r="A24" s="13" t="s">
        <v>314</v>
      </c>
      <c r="B24" s="7"/>
      <c r="C24" s="14">
        <v>92679</v>
      </c>
      <c r="D24" s="7"/>
      <c r="E24" s="7"/>
      <c r="F24" s="8"/>
      <c r="G24" s="14">
        <f>+I28</f>
        <v>92679</v>
      </c>
      <c r="H24" s="16"/>
      <c r="I24" s="14">
        <f>92679-567</f>
        <v>92112</v>
      </c>
    </row>
    <row r="25" spans="1:9" s="2" customFormat="1" ht="12.75">
      <c r="A25" s="13"/>
      <c r="B25" s="7"/>
      <c r="C25" s="14"/>
      <c r="D25" s="7"/>
      <c r="E25" s="7"/>
      <c r="F25" s="8"/>
      <c r="G25" s="14"/>
      <c r="H25" s="16"/>
      <c r="I25" s="14"/>
    </row>
    <row r="26" spans="1:9" ht="12.75">
      <c r="A26" s="13" t="s">
        <v>620</v>
      </c>
      <c r="C26" s="14">
        <f>+C20</f>
        <v>-2739</v>
      </c>
      <c r="G26" s="14">
        <f>+G20</f>
        <v>-2210</v>
      </c>
      <c r="H26" s="14"/>
      <c r="I26" s="14">
        <f>+I20</f>
        <v>567</v>
      </c>
    </row>
    <row r="27" spans="7:9" ht="12.75">
      <c r="G27" s="14"/>
      <c r="H27" s="14"/>
      <c r="I27" s="14"/>
    </row>
    <row r="28" spans="1:9" ht="13.5" thickBot="1">
      <c r="A28" s="9" t="s">
        <v>315</v>
      </c>
      <c r="C28" s="20">
        <f>SUM(C24:C26)</f>
        <v>89940</v>
      </c>
      <c r="E28" s="20">
        <f>SUM(E24:E26)</f>
        <v>0</v>
      </c>
      <c r="G28" s="20">
        <f>SUM(G24:G26)</f>
        <v>90469</v>
      </c>
      <c r="H28" s="16"/>
      <c r="I28" s="20">
        <f>SUM(I24:I26)</f>
        <v>92679</v>
      </c>
    </row>
    <row r="29" spans="7:9" ht="13.5" thickTop="1">
      <c r="G29" s="14"/>
      <c r="H29" s="14"/>
      <c r="I29" s="14"/>
    </row>
    <row r="34" s="4" customFormat="1" ht="15.75"/>
    <row r="35" s="4" customFormat="1" ht="15.75"/>
    <row r="36" spans="1:9" ht="12.75">
      <c r="A36" s="3"/>
      <c r="B36" s="3"/>
      <c r="C36" s="3"/>
      <c r="D36" s="3"/>
      <c r="E36" s="3"/>
      <c r="F36" s="3"/>
      <c r="G36" s="3"/>
      <c r="H36" s="3"/>
      <c r="I36" s="3"/>
    </row>
    <row r="37" spans="1:9" ht="12.75">
      <c r="A37" s="3"/>
      <c r="B37" s="3"/>
      <c r="C37" s="3"/>
      <c r="D37" s="3"/>
      <c r="E37" s="3"/>
      <c r="F37" s="3"/>
      <c r="G37" s="3"/>
      <c r="H37" s="3"/>
      <c r="I37" s="3"/>
    </row>
    <row r="38" spans="1:9" ht="12.75">
      <c r="A38" s="3"/>
      <c r="B38" s="3"/>
      <c r="C38" s="3"/>
      <c r="D38" s="3"/>
      <c r="E38" s="3"/>
      <c r="F38" s="3"/>
      <c r="G38" s="3"/>
      <c r="H38" s="3"/>
      <c r="I38" s="3"/>
    </row>
    <row r="39" spans="1:9" ht="12.75">
      <c r="A39" s="3"/>
      <c r="B39" s="3"/>
      <c r="C39" s="3"/>
      <c r="D39" s="3"/>
      <c r="E39" s="3"/>
      <c r="F39" s="3"/>
      <c r="G39" s="3"/>
      <c r="H39" s="3"/>
      <c r="I39" s="3"/>
    </row>
    <row r="40" spans="1:9" ht="12.75">
      <c r="A40" s="3"/>
      <c r="B40" s="3"/>
      <c r="C40" s="3"/>
      <c r="D40" s="3"/>
      <c r="E40" s="3"/>
      <c r="F40" s="3"/>
      <c r="G40" s="3"/>
      <c r="H40" s="3"/>
      <c r="I40" s="3"/>
    </row>
    <row r="41" spans="1:9" ht="12.75">
      <c r="A41" s="3"/>
      <c r="B41" s="3"/>
      <c r="C41" s="3"/>
      <c r="D41" s="3"/>
      <c r="E41" s="3"/>
      <c r="F41" s="3"/>
      <c r="G41" s="3"/>
      <c r="H41" s="3"/>
      <c r="I41" s="3"/>
    </row>
    <row r="42" s="2" customFormat="1" ht="12.75"/>
    <row r="43" s="2" customFormat="1" ht="12.75"/>
    <row r="44" s="2" customFormat="1" ht="12.75"/>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sheetData>
  <printOptions/>
  <pageMargins left="0.5" right="0.5" top="1" bottom="0.5" header="0.5" footer="0.25"/>
  <pageSetup horizontalDpi="300" verticalDpi="300" orientation="portrait" paperSize="9" scale="72" r:id="rId1"/>
  <headerFooter alignWithMargins="0">
    <oddFooter>&amp;C&amp;"Times New Roman,Regular"18</oddFooter>
  </headerFooter>
</worksheet>
</file>

<file path=xl/worksheets/sheet4.xml><?xml version="1.0" encoding="utf-8"?>
<worksheet xmlns="http://schemas.openxmlformats.org/spreadsheetml/2006/main" xmlns:r="http://schemas.openxmlformats.org/officeDocument/2006/relationships">
  <dimension ref="A1:J54"/>
  <sheetViews>
    <sheetView workbookViewId="0" topLeftCell="A2">
      <selection activeCell="A2" sqref="A2"/>
    </sheetView>
  </sheetViews>
  <sheetFormatPr defaultColWidth="9.140625" defaultRowHeight="12.75"/>
  <cols>
    <col min="1" max="1" width="43.28125" style="13" customWidth="1"/>
    <col min="2" max="2" width="6.00390625" style="11" customWidth="1"/>
    <col min="3" max="3" width="1.7109375" style="12" customWidth="1"/>
    <col min="4" max="4" width="9.7109375" style="12" customWidth="1"/>
    <col min="5" max="5" width="1.7109375" style="12" customWidth="1"/>
    <col min="6" max="6" width="8.28125" style="12" customWidth="1"/>
    <col min="7" max="7" width="2.140625" style="12" customWidth="1"/>
    <col min="8" max="8" width="8.7109375" style="12" customWidth="1"/>
    <col min="9" max="9" width="2.00390625" style="12" customWidth="1"/>
    <col min="10" max="10" width="9.140625" style="12" customWidth="1"/>
    <col min="11" max="16384" width="9.140625" style="3" customWidth="1"/>
  </cols>
  <sheetData>
    <row r="1" ht="15.75">
      <c r="A1" s="6" t="s">
        <v>599</v>
      </c>
    </row>
    <row r="2" spans="1:10" s="1" customFormat="1" ht="15.75">
      <c r="A2" s="6" t="s">
        <v>322</v>
      </c>
      <c r="B2" s="22"/>
      <c r="C2" s="23"/>
      <c r="D2" s="23"/>
      <c r="E2" s="23"/>
      <c r="F2" s="23"/>
      <c r="G2" s="23"/>
      <c r="H2" s="23"/>
      <c r="I2" s="23"/>
      <c r="J2" s="23"/>
    </row>
    <row r="3" spans="1:10" s="2" customFormat="1" ht="15.75">
      <c r="A3" s="6" t="s">
        <v>205</v>
      </c>
      <c r="B3" s="7"/>
      <c r="C3" s="8"/>
      <c r="D3" s="8"/>
      <c r="E3" s="8"/>
      <c r="F3" s="8"/>
      <c r="G3" s="8"/>
      <c r="H3" s="8"/>
      <c r="I3" s="8"/>
      <c r="J3" s="8"/>
    </row>
    <row r="4" spans="1:10" s="2" customFormat="1" ht="12.75">
      <c r="A4" s="9"/>
      <c r="B4" s="7" t="s">
        <v>197</v>
      </c>
      <c r="C4" s="8"/>
      <c r="D4" s="8" t="s">
        <v>323</v>
      </c>
      <c r="E4" s="8"/>
      <c r="F4" s="8" t="s">
        <v>324</v>
      </c>
      <c r="G4" s="8"/>
      <c r="H4" s="8" t="s">
        <v>323</v>
      </c>
      <c r="I4" s="8"/>
      <c r="J4" s="8" t="s">
        <v>324</v>
      </c>
    </row>
    <row r="5" spans="1:10" s="2" customFormat="1" ht="12.75">
      <c r="A5" s="9"/>
      <c r="B5" s="8"/>
      <c r="C5" s="8"/>
      <c r="D5" s="10" t="s">
        <v>547</v>
      </c>
      <c r="E5" s="10"/>
      <c r="F5" s="10" t="s">
        <v>547</v>
      </c>
      <c r="G5" s="8"/>
      <c r="H5" s="10" t="s">
        <v>303</v>
      </c>
      <c r="I5" s="10"/>
      <c r="J5" s="10" t="s">
        <v>303</v>
      </c>
    </row>
    <row r="6" spans="1:10" s="2" customFormat="1" ht="12.75">
      <c r="A6" s="9"/>
      <c r="B6" s="7"/>
      <c r="C6" s="8"/>
      <c r="D6" s="10" t="s">
        <v>198</v>
      </c>
      <c r="E6" s="10"/>
      <c r="F6" s="10" t="s">
        <v>198</v>
      </c>
      <c r="G6" s="8"/>
      <c r="H6" s="10" t="s">
        <v>198</v>
      </c>
      <c r="I6" s="10"/>
      <c r="J6" s="10" t="s">
        <v>198</v>
      </c>
    </row>
    <row r="7" spans="1:10" s="2" customFormat="1" ht="12.75">
      <c r="A7" s="9"/>
      <c r="B7" s="7"/>
      <c r="C7" s="8"/>
      <c r="D7" s="8"/>
      <c r="E7" s="8"/>
      <c r="F7" s="8"/>
      <c r="G7" s="8"/>
      <c r="H7" s="8"/>
      <c r="I7" s="8"/>
      <c r="J7" s="8"/>
    </row>
    <row r="8" spans="1:10" s="2" customFormat="1" ht="12.75">
      <c r="A8" s="9" t="s">
        <v>207</v>
      </c>
      <c r="B8" s="7"/>
      <c r="C8" s="8"/>
      <c r="D8" s="8"/>
      <c r="E8" s="8"/>
      <c r="F8" s="8"/>
      <c r="G8" s="8"/>
      <c r="H8" s="8"/>
      <c r="I8" s="8"/>
      <c r="J8" s="8"/>
    </row>
    <row r="9" spans="1:10" s="2" customFormat="1" ht="12.75">
      <c r="A9" s="9"/>
      <c r="B9" s="7"/>
      <c r="C9" s="8"/>
      <c r="D9" s="8"/>
      <c r="E9" s="8"/>
      <c r="F9" s="8"/>
      <c r="G9" s="8"/>
      <c r="H9" s="8"/>
      <c r="I9" s="8"/>
      <c r="J9" s="8"/>
    </row>
    <row r="10" spans="1:10" s="2" customFormat="1" ht="12.75">
      <c r="A10" s="13" t="s">
        <v>208</v>
      </c>
      <c r="B10" s="11">
        <v>13</v>
      </c>
      <c r="C10" s="12"/>
      <c r="D10" s="36">
        <f>+'Note 13'!K25</f>
        <v>74751</v>
      </c>
      <c r="E10" s="36"/>
      <c r="F10" s="36">
        <f>+'Note 13 (cont1.)'!I26</f>
        <v>74337</v>
      </c>
      <c r="G10" s="36"/>
      <c r="H10" s="36">
        <f>+'Note 13'!K29</f>
        <v>73974</v>
      </c>
      <c r="I10" s="36"/>
      <c r="J10" s="36">
        <f>+'Note 13 (cont1.)'!I29</f>
        <v>73584</v>
      </c>
    </row>
    <row r="11" spans="1:10" s="12" customFormat="1" ht="12.75">
      <c r="A11" s="52" t="s">
        <v>325</v>
      </c>
      <c r="B11" s="12">
        <v>14</v>
      </c>
      <c r="D11" s="36">
        <f>+'Notes 13 (cont2.) &amp; 14'!D30</f>
        <v>0</v>
      </c>
      <c r="E11" s="36"/>
      <c r="F11" s="36">
        <f>+'Notes 13 (cont2.) &amp; 14'!G30</f>
        <v>6</v>
      </c>
      <c r="G11" s="36"/>
      <c r="H11" s="36">
        <f>+'Notes 13 (cont2.) &amp; 14'!F30</f>
        <v>0</v>
      </c>
      <c r="I11" s="36"/>
      <c r="J11" s="36">
        <f>+'Notes 13 (cont2.) &amp; 14'!G30</f>
        <v>6</v>
      </c>
    </row>
    <row r="12" spans="4:10" ht="12.75">
      <c r="D12" s="38">
        <f>SUM(D10:D11)</f>
        <v>74751</v>
      </c>
      <c r="E12" s="16"/>
      <c r="F12" s="38">
        <f>SUM(F10:F11)</f>
        <v>74343</v>
      </c>
      <c r="G12" s="16"/>
      <c r="H12" s="38">
        <f>SUM(H10:H11)</f>
        <v>73974</v>
      </c>
      <c r="I12" s="16"/>
      <c r="J12" s="38">
        <f>SUM(J10:J11)</f>
        <v>73590</v>
      </c>
    </row>
    <row r="13" spans="1:10" ht="12.75">
      <c r="A13" s="13" t="s">
        <v>326</v>
      </c>
      <c r="B13" s="11">
        <v>15</v>
      </c>
      <c r="D13" s="38">
        <f>+'Notes 15 &amp; 16'!B13</f>
        <v>26850</v>
      </c>
      <c r="E13" s="16"/>
      <c r="F13" s="38">
        <f>+'Notes 15 &amp; 16'!D13</f>
        <v>26850</v>
      </c>
      <c r="G13" s="16"/>
      <c r="H13" s="38">
        <f>+'Notes 15 &amp; 16'!B7</f>
        <v>24600</v>
      </c>
      <c r="I13" s="16"/>
      <c r="J13" s="38">
        <f>+'Notes 15 &amp; 16'!D7</f>
        <v>24600</v>
      </c>
    </row>
    <row r="14" spans="4:10" ht="12.75">
      <c r="D14" s="14"/>
      <c r="E14" s="14"/>
      <c r="F14" s="14"/>
      <c r="G14" s="14"/>
      <c r="H14" s="14"/>
      <c r="I14" s="14"/>
      <c r="J14" s="14"/>
    </row>
    <row r="15" spans="1:10" s="2" customFormat="1" ht="12.75">
      <c r="A15" s="9" t="s">
        <v>209</v>
      </c>
      <c r="B15" s="11"/>
      <c r="C15" s="8"/>
      <c r="D15" s="16"/>
      <c r="E15" s="16"/>
      <c r="F15" s="16"/>
      <c r="G15" s="16"/>
      <c r="H15" s="16"/>
      <c r="I15" s="16"/>
      <c r="J15" s="16"/>
    </row>
    <row r="16" spans="1:10" ht="12.75">
      <c r="A16" s="13" t="s">
        <v>210</v>
      </c>
      <c r="D16" s="14">
        <v>129</v>
      </c>
      <c r="E16" s="14"/>
      <c r="F16" s="14">
        <v>114</v>
      </c>
      <c r="G16" s="14"/>
      <c r="H16" s="14">
        <v>129</v>
      </c>
      <c r="I16" s="14"/>
      <c r="J16" s="14">
        <v>108</v>
      </c>
    </row>
    <row r="17" spans="1:10" ht="12.75">
      <c r="A17" s="13" t="s">
        <v>211</v>
      </c>
      <c r="B17" s="11">
        <v>16</v>
      </c>
      <c r="D17" s="14">
        <f>+'Notes 15 &amp; 16'!B43</f>
        <v>1170</v>
      </c>
      <c r="E17" s="14"/>
      <c r="F17" s="14">
        <f>+'Notes 15 &amp; 16'!D43</f>
        <v>1116</v>
      </c>
      <c r="G17" s="14"/>
      <c r="H17" s="14">
        <f>+'Notes 15 &amp; 16'!F43</f>
        <v>1290</v>
      </c>
      <c r="I17" s="14"/>
      <c r="J17" s="14">
        <f>+'Notes 15 &amp; 16'!H43</f>
        <v>1317</v>
      </c>
    </row>
    <row r="18" spans="1:10" ht="12.75">
      <c r="A18" s="13" t="s">
        <v>325</v>
      </c>
      <c r="D18" s="14">
        <v>6000</v>
      </c>
      <c r="E18" s="14"/>
      <c r="F18" s="14">
        <v>6000</v>
      </c>
      <c r="G18" s="14"/>
      <c r="H18" s="14">
        <v>7500</v>
      </c>
      <c r="I18" s="14"/>
      <c r="J18" s="14">
        <v>7500</v>
      </c>
    </row>
    <row r="19" spans="1:10" ht="12.75">
      <c r="A19" s="13" t="s">
        <v>212</v>
      </c>
      <c r="D19" s="18">
        <v>2512</v>
      </c>
      <c r="E19" s="14"/>
      <c r="F19" s="18">
        <v>2512</v>
      </c>
      <c r="G19" s="14"/>
      <c r="H19" s="18">
        <v>585</v>
      </c>
      <c r="I19" s="14"/>
      <c r="J19" s="18">
        <v>585</v>
      </c>
    </row>
    <row r="20" spans="4:10" ht="12.75">
      <c r="D20" s="14">
        <f>SUM(D16:D19)</f>
        <v>9811</v>
      </c>
      <c r="E20" s="14"/>
      <c r="F20" s="14">
        <f>SUM(F16:F19)</f>
        <v>9742</v>
      </c>
      <c r="G20" s="14"/>
      <c r="H20" s="14">
        <f>SUM(H16:H19)</f>
        <v>9504</v>
      </c>
      <c r="I20" s="14"/>
      <c r="J20" s="14">
        <f>SUM(J16:J19)</f>
        <v>9510</v>
      </c>
    </row>
    <row r="21" spans="1:10" s="2" customFormat="1" ht="12.75">
      <c r="A21" s="9" t="s">
        <v>327</v>
      </c>
      <c r="B21" s="11">
        <v>17</v>
      </c>
      <c r="C21" s="8"/>
      <c r="D21" s="14">
        <f>+'Note 17 &amp; 18'!B19</f>
        <v>4344</v>
      </c>
      <c r="E21" s="14"/>
      <c r="F21" s="14">
        <f>+'Note 17 &amp; 18'!D19</f>
        <v>3972</v>
      </c>
      <c r="G21" s="16"/>
      <c r="H21" s="14">
        <f>+'Note 17 &amp; 18'!F19</f>
        <v>3951</v>
      </c>
      <c r="I21" s="14"/>
      <c r="J21" s="14">
        <f>+'Note 17 &amp; 18'!H19</f>
        <v>3648</v>
      </c>
    </row>
    <row r="22" spans="4:10" ht="12.75">
      <c r="D22" s="14"/>
      <c r="E22" s="14"/>
      <c r="F22" s="14"/>
      <c r="G22" s="14"/>
      <c r="H22" s="14"/>
      <c r="I22" s="14"/>
      <c r="J22" s="14"/>
    </row>
    <row r="23" spans="1:10" s="2" customFormat="1" ht="12.75">
      <c r="A23" s="9" t="s">
        <v>328</v>
      </c>
      <c r="B23" s="11"/>
      <c r="C23" s="8"/>
      <c r="D23" s="15">
        <f>SUM(D20)-D21</f>
        <v>5467</v>
      </c>
      <c r="E23" s="16"/>
      <c r="F23" s="15">
        <f>SUM(F20)-F21</f>
        <v>5770</v>
      </c>
      <c r="G23" s="16"/>
      <c r="H23" s="15">
        <f>SUM(H20)-H21</f>
        <v>5553</v>
      </c>
      <c r="I23" s="16"/>
      <c r="J23" s="15">
        <f>SUM(J20)-J21</f>
        <v>5862</v>
      </c>
    </row>
    <row r="24" spans="4:10" ht="12.75">
      <c r="D24" s="14"/>
      <c r="E24" s="14"/>
      <c r="F24" s="14"/>
      <c r="G24" s="14"/>
      <c r="H24" s="14"/>
      <c r="I24" s="14"/>
      <c r="J24" s="14"/>
    </row>
    <row r="25" spans="1:10" s="2" customFormat="1" ht="12.75">
      <c r="A25" s="9" t="s">
        <v>213</v>
      </c>
      <c r="B25" s="11"/>
      <c r="C25" s="8"/>
      <c r="D25" s="14">
        <f>+D12+D13+D23</f>
        <v>107068</v>
      </c>
      <c r="E25" s="14"/>
      <c r="F25" s="14">
        <f>+F12+F13+F23</f>
        <v>106963</v>
      </c>
      <c r="G25" s="14"/>
      <c r="H25" s="14">
        <f>+H12+H13+H23</f>
        <v>104127</v>
      </c>
      <c r="I25" s="14"/>
      <c r="J25" s="14">
        <f>+J12+J13+J23</f>
        <v>104052</v>
      </c>
    </row>
    <row r="26" spans="4:10" ht="12.75">
      <c r="D26" s="14"/>
      <c r="E26" s="14"/>
      <c r="F26" s="14"/>
      <c r="G26" s="14"/>
      <c r="H26" s="14"/>
      <c r="I26" s="14"/>
      <c r="J26" s="14"/>
    </row>
    <row r="27" spans="1:10" ht="25.5">
      <c r="A27" s="19" t="s">
        <v>329</v>
      </c>
      <c r="B27" s="11">
        <v>18</v>
      </c>
      <c r="D27" s="14">
        <f>+'Note 17 &amp; 18'!B33</f>
        <v>4401</v>
      </c>
      <c r="E27" s="14"/>
      <c r="F27" s="14">
        <f>+'Note 17 &amp; 18'!D33</f>
        <v>4401</v>
      </c>
      <c r="G27" s="14"/>
      <c r="H27" s="14">
        <f>+'Note 17 &amp; 18'!F33</f>
        <v>162</v>
      </c>
      <c r="I27" s="14"/>
      <c r="J27" s="14">
        <f>+'Note 17 &amp; 18'!H33</f>
        <v>162</v>
      </c>
    </row>
    <row r="28" spans="4:10" ht="12.75">
      <c r="D28" s="14"/>
      <c r="E28" s="14"/>
      <c r="F28" s="14"/>
      <c r="G28" s="14"/>
      <c r="H28" s="14"/>
      <c r="I28" s="14"/>
      <c r="J28" s="14"/>
    </row>
    <row r="29" spans="1:10" s="2" customFormat="1" ht="12.75">
      <c r="A29" s="9" t="s">
        <v>214</v>
      </c>
      <c r="B29" s="11">
        <v>20</v>
      </c>
      <c r="C29" s="8"/>
      <c r="D29" s="14">
        <f>+'Notes 19 &amp; 20'!I41</f>
        <v>3498</v>
      </c>
      <c r="E29" s="16"/>
      <c r="F29" s="14">
        <f>+'Notes 19 &amp; 20'!I41</f>
        <v>3498</v>
      </c>
      <c r="G29" s="16"/>
      <c r="H29" s="14">
        <f>+'Notes 19 &amp; 20'!I37</f>
        <v>2124</v>
      </c>
      <c r="I29" s="16"/>
      <c r="J29" s="14">
        <f>+'Notes 19 &amp; 20'!I37</f>
        <v>2124</v>
      </c>
    </row>
    <row r="30" spans="4:10" ht="12.75">
      <c r="D30" s="14"/>
      <c r="E30" s="14"/>
      <c r="F30" s="14"/>
      <c r="G30" s="14"/>
      <c r="H30" s="14"/>
      <c r="I30" s="14"/>
      <c r="J30" s="14"/>
    </row>
    <row r="31" spans="1:10" s="2" customFormat="1" ht="13.5" thickBot="1">
      <c r="A31" s="9" t="s">
        <v>330</v>
      </c>
      <c r="B31" s="11"/>
      <c r="C31" s="8"/>
      <c r="D31" s="20">
        <f>+D25-D27-D29</f>
        <v>99169</v>
      </c>
      <c r="E31" s="16"/>
      <c r="F31" s="20">
        <f>+F25-F27-F29</f>
        <v>99064</v>
      </c>
      <c r="G31" s="16"/>
      <c r="H31" s="20">
        <f>+H25-H27-H29</f>
        <v>101841</v>
      </c>
      <c r="I31" s="16"/>
      <c r="J31" s="20">
        <f>+J25-J27-J29</f>
        <v>101766</v>
      </c>
    </row>
    <row r="32" spans="4:10" ht="13.5" thickTop="1">
      <c r="D32" s="14"/>
      <c r="E32" s="14"/>
      <c r="F32" s="14"/>
      <c r="G32" s="14"/>
      <c r="H32" s="14"/>
      <c r="I32" s="14"/>
      <c r="J32" s="14"/>
    </row>
    <row r="33" spans="1:10" s="2" customFormat="1" ht="12.75">
      <c r="A33" s="9" t="s">
        <v>215</v>
      </c>
      <c r="B33" s="11">
        <v>21</v>
      </c>
      <c r="C33" s="8"/>
      <c r="D33" s="14">
        <f>+'Notes 21 &amp; 22'!F31+'Notes 21 &amp; 22'!F32</f>
        <v>8910</v>
      </c>
      <c r="E33" s="16"/>
      <c r="F33" s="14">
        <f>+'Notes 21 &amp; 22'!F31+'Notes 21 &amp; 22'!F32</f>
        <v>8910</v>
      </c>
      <c r="G33" s="14"/>
      <c r="H33" s="14">
        <f>+'Notes 21 &amp; 22'!F19+'Notes 21 &amp; 22'!F20</f>
        <v>9162</v>
      </c>
      <c r="I33" s="36"/>
      <c r="J33" s="14">
        <f>+'Notes 21 &amp; 22'!F19+'Notes 21 &amp; 22'!F20</f>
        <v>9162</v>
      </c>
    </row>
    <row r="34" spans="1:10" s="2" customFormat="1" ht="12.75">
      <c r="A34" s="9"/>
      <c r="B34" s="11"/>
      <c r="C34" s="8"/>
      <c r="D34" s="14"/>
      <c r="E34" s="16"/>
      <c r="F34" s="14"/>
      <c r="G34" s="14"/>
      <c r="H34" s="14"/>
      <c r="I34" s="36"/>
      <c r="J34" s="14"/>
    </row>
    <row r="35" spans="1:10" s="2" customFormat="1" ht="12.75">
      <c r="A35" s="9" t="s">
        <v>331</v>
      </c>
      <c r="B35" s="11"/>
      <c r="C35" s="8"/>
      <c r="D35" s="14"/>
      <c r="E35" s="16"/>
      <c r="F35" s="14"/>
      <c r="G35" s="14"/>
      <c r="H35" s="14"/>
      <c r="I35" s="36"/>
      <c r="J35" s="14"/>
    </row>
    <row r="36" spans="1:10" s="2" customFormat="1" ht="12.75">
      <c r="A36" s="13" t="s">
        <v>332</v>
      </c>
      <c r="B36" s="11">
        <v>22</v>
      </c>
      <c r="C36" s="12"/>
      <c r="D36" s="14">
        <f>+'Notes 21 &amp; 22'!B58</f>
        <v>18650</v>
      </c>
      <c r="E36" s="14"/>
      <c r="F36" s="14">
        <f>+'Notes 21 &amp; 22'!B58</f>
        <v>18650</v>
      </c>
      <c r="G36" s="14"/>
      <c r="H36" s="14">
        <f>+'Notes 21 &amp; 22'!B51</f>
        <v>17100</v>
      </c>
      <c r="I36" s="36"/>
      <c r="J36" s="14">
        <f>+'Notes 21 &amp; 22'!B51</f>
        <v>17100</v>
      </c>
    </row>
    <row r="37" spans="1:10" s="2" customFormat="1" ht="12.75">
      <c r="A37" s="13" t="s">
        <v>333</v>
      </c>
      <c r="B37" s="11">
        <v>22</v>
      </c>
      <c r="C37" s="12"/>
      <c r="D37" s="14">
        <f>+'Notes 21 &amp; 22'!D58</f>
        <v>8200</v>
      </c>
      <c r="E37" s="14"/>
      <c r="F37" s="14">
        <f>+'Notes 21 &amp; 22'!D58</f>
        <v>8200</v>
      </c>
      <c r="G37" s="14"/>
      <c r="H37" s="14">
        <f>+'Notes 21 &amp; 22'!D51</f>
        <v>7500</v>
      </c>
      <c r="I37" s="36"/>
      <c r="J37" s="14">
        <f>+'Notes 21 &amp; 22'!D51</f>
        <v>7500</v>
      </c>
    </row>
    <row r="38" spans="4:10" ht="12.75">
      <c r="D38" s="14"/>
      <c r="E38" s="14"/>
      <c r="F38" s="14"/>
      <c r="G38" s="14"/>
      <c r="H38" s="14"/>
      <c r="I38" s="36"/>
      <c r="J38" s="14"/>
    </row>
    <row r="39" spans="1:10" ht="12.75">
      <c r="A39" s="13" t="s">
        <v>216</v>
      </c>
      <c r="B39" s="11">
        <v>23</v>
      </c>
      <c r="D39" s="14">
        <f>+' Notes 23 to 25'!C13</f>
        <v>46050</v>
      </c>
      <c r="E39" s="14"/>
      <c r="F39" s="14">
        <f>+' Notes 23 to 25'!E13</f>
        <v>46050</v>
      </c>
      <c r="G39" s="14"/>
      <c r="H39" s="14">
        <f>+' Notes 23 to 25'!G13</f>
        <v>59286</v>
      </c>
      <c r="I39" s="36"/>
      <c r="J39" s="14">
        <f>+' Notes 23 to 25'!I13</f>
        <v>59286</v>
      </c>
    </row>
    <row r="40" spans="1:10" ht="12.75">
      <c r="A40" s="13" t="s">
        <v>217</v>
      </c>
      <c r="B40" s="11">
        <v>24</v>
      </c>
      <c r="D40" s="106">
        <f>+' Notes 23 to 25'!C25</f>
        <v>17569</v>
      </c>
      <c r="E40" s="14"/>
      <c r="F40" s="106">
        <f>+' Notes 23 to 25'!E25</f>
        <v>17254</v>
      </c>
      <c r="G40" s="14"/>
      <c r="H40" s="106">
        <f>+' Notes 23 to 25'!G25</f>
        <v>8793</v>
      </c>
      <c r="I40" s="36"/>
      <c r="J40" s="106">
        <f>+' Notes 23 to 25'!I25</f>
        <v>8718</v>
      </c>
    </row>
    <row r="41" spans="4:10" ht="12.75">
      <c r="D41" s="14"/>
      <c r="E41" s="14"/>
      <c r="F41" s="14"/>
      <c r="G41" s="36"/>
      <c r="H41" s="14"/>
      <c r="I41" s="36"/>
      <c r="J41" s="14"/>
    </row>
    <row r="42" spans="1:10" ht="12.75">
      <c r="A42" s="9" t="s">
        <v>334</v>
      </c>
      <c r="D42" s="35">
        <f>SUM(D39:D41)</f>
        <v>63619</v>
      </c>
      <c r="E42" s="14"/>
      <c r="F42" s="35">
        <f>SUM(F39:F41)</f>
        <v>63304</v>
      </c>
      <c r="G42" s="34"/>
      <c r="H42" s="35">
        <f>SUM(H39:H41)</f>
        <v>68079</v>
      </c>
      <c r="I42" s="34"/>
      <c r="J42" s="35">
        <f>SUM(J39:J41)</f>
        <v>68004</v>
      </c>
    </row>
    <row r="43" spans="4:10" ht="12.75">
      <c r="D43" s="14"/>
      <c r="E43" s="14"/>
      <c r="F43" s="14"/>
      <c r="G43" s="36"/>
      <c r="H43" s="14"/>
      <c r="I43" s="14"/>
      <c r="J43" s="14"/>
    </row>
    <row r="44" spans="1:10" ht="13.5" thickBot="1">
      <c r="A44" s="9" t="s">
        <v>335</v>
      </c>
      <c r="D44" s="26">
        <f>+D33+D36+D37+D42</f>
        <v>99379</v>
      </c>
      <c r="E44" s="14"/>
      <c r="F44" s="26">
        <f>+F33+F36+F37+F42</f>
        <v>99064</v>
      </c>
      <c r="G44" s="14"/>
      <c r="H44" s="26">
        <f>+H33+H36+H37+H42</f>
        <v>101841</v>
      </c>
      <c r="I44" s="14"/>
      <c r="J44" s="26">
        <f>+J33+J36+J37+J42</f>
        <v>101766</v>
      </c>
    </row>
    <row r="45" ht="13.5" thickTop="1"/>
    <row r="47" spans="1:10" s="2" customFormat="1" ht="12.75">
      <c r="A47" s="194" t="s">
        <v>622</v>
      </c>
      <c r="B47" s="194"/>
      <c r="C47" s="194"/>
      <c r="D47" s="194"/>
      <c r="E47" s="194"/>
      <c r="F47" s="194"/>
      <c r="G47" s="194"/>
      <c r="H47" s="194"/>
      <c r="I47" s="194"/>
      <c r="J47" s="195"/>
    </row>
    <row r="48" spans="1:10" s="2" customFormat="1" ht="12.75">
      <c r="A48" s="194" t="s">
        <v>292</v>
      </c>
      <c r="B48" s="194"/>
      <c r="C48" s="194"/>
      <c r="D48" s="194"/>
      <c r="E48" s="194"/>
      <c r="F48" s="194"/>
      <c r="G48" s="194"/>
      <c r="H48" s="194"/>
      <c r="I48" s="194"/>
      <c r="J48" s="8"/>
    </row>
    <row r="53" spans="1:6" ht="12.75">
      <c r="A53" s="13" t="s">
        <v>336</v>
      </c>
      <c r="B53" s="88"/>
      <c r="C53" s="85"/>
      <c r="D53" s="13" t="s">
        <v>336</v>
      </c>
      <c r="E53" s="85"/>
      <c r="F53" s="85"/>
    </row>
    <row r="54" spans="1:6" ht="12.75">
      <c r="A54" s="13" t="s">
        <v>337</v>
      </c>
      <c r="B54" s="85"/>
      <c r="C54" s="85"/>
      <c r="D54" s="12" t="s">
        <v>338</v>
      </c>
      <c r="E54" s="85"/>
      <c r="F54" s="85"/>
    </row>
  </sheetData>
  <mergeCells count="2">
    <mergeCell ref="A48:I48"/>
    <mergeCell ref="A47:J47"/>
  </mergeCells>
  <printOptions/>
  <pageMargins left="0.5" right="0.5" top="1" bottom="0.5" header="0.5" footer="0.25"/>
  <pageSetup horizontalDpi="300" verticalDpi="300" orientation="portrait" paperSize="9" r:id="rId2"/>
  <headerFooter alignWithMargins="0">
    <oddFooter>&amp;C&amp;"Times New Roman,Regular" 19</oddFooter>
  </headerFooter>
  <drawing r:id="rId1"/>
</worksheet>
</file>

<file path=xl/worksheets/sheet5.xml><?xml version="1.0" encoding="utf-8"?>
<worksheet xmlns="http://schemas.openxmlformats.org/spreadsheetml/2006/main" xmlns:r="http://schemas.openxmlformats.org/officeDocument/2006/relationships">
  <dimension ref="A1:F175"/>
  <sheetViews>
    <sheetView workbookViewId="0" topLeftCell="A1">
      <selection activeCell="H39" sqref="H39"/>
    </sheetView>
  </sheetViews>
  <sheetFormatPr defaultColWidth="9.140625" defaultRowHeight="12.75"/>
  <cols>
    <col min="1" max="1" width="59.8515625" style="13" customWidth="1"/>
    <col min="2" max="2" width="6.00390625" style="11" customWidth="1"/>
    <col min="3" max="3" width="1.7109375" style="12" customWidth="1"/>
    <col min="4" max="4" width="12.57421875" style="12" customWidth="1"/>
    <col min="5" max="5" width="1.7109375" style="12" customWidth="1"/>
    <col min="6" max="6" width="12.57421875" style="12" customWidth="1"/>
    <col min="7" max="16384" width="9.140625" style="3" customWidth="1"/>
  </cols>
  <sheetData>
    <row r="1" ht="15.75">
      <c r="A1" s="6" t="s">
        <v>599</v>
      </c>
    </row>
    <row r="2" spans="1:6" s="1" customFormat="1" ht="15.75">
      <c r="A2" s="6" t="s">
        <v>5</v>
      </c>
      <c r="B2" s="22"/>
      <c r="C2" s="23"/>
      <c r="D2" s="23"/>
      <c r="E2" s="23"/>
      <c r="F2" s="23"/>
    </row>
    <row r="3" spans="1:6" s="2" customFormat="1" ht="12.75">
      <c r="A3" s="9"/>
      <c r="B3" s="7"/>
      <c r="C3" s="8"/>
      <c r="D3" s="8"/>
      <c r="E3" s="8"/>
      <c r="F3" s="8"/>
    </row>
    <row r="4" spans="1:6" s="2" customFormat="1" ht="12.75">
      <c r="A4" s="9"/>
      <c r="B4" s="7" t="s">
        <v>197</v>
      </c>
      <c r="C4" s="8"/>
      <c r="D4" s="7" t="str">
        <f>+'I &amp; E'!$H$6</f>
        <v>Year ended</v>
      </c>
      <c r="E4" s="8"/>
      <c r="F4" s="7" t="str">
        <f>+'I &amp; E'!$J$6</f>
        <v>Year ended</v>
      </c>
    </row>
    <row r="5" spans="1:6" s="2" customFormat="1" ht="12.75">
      <c r="A5" s="9"/>
      <c r="B5" s="7"/>
      <c r="C5" s="8"/>
      <c r="D5" s="21">
        <f>+'I &amp; E'!$H$7</f>
        <v>38199</v>
      </c>
      <c r="E5" s="8"/>
      <c r="F5" s="21">
        <f>+'I &amp; E'!$J$7</f>
        <v>37833</v>
      </c>
    </row>
    <row r="6" spans="1:6" s="2" customFormat="1" ht="12.75">
      <c r="A6" s="9"/>
      <c r="B6" s="7"/>
      <c r="C6" s="8"/>
      <c r="D6" s="10" t="s">
        <v>198</v>
      </c>
      <c r="E6" s="10"/>
      <c r="F6" s="10" t="s">
        <v>198</v>
      </c>
    </row>
    <row r="7" spans="1:6" s="2" customFormat="1" ht="12.75">
      <c r="A7" s="9"/>
      <c r="B7" s="7"/>
      <c r="C7" s="8"/>
      <c r="D7" s="8"/>
      <c r="E7" s="8"/>
      <c r="F7" s="8"/>
    </row>
    <row r="8" spans="1:6" s="2" customFormat="1" ht="12.75">
      <c r="A8" s="9" t="s">
        <v>218</v>
      </c>
      <c r="B8" s="11">
        <v>25</v>
      </c>
      <c r="C8" s="8"/>
      <c r="D8" s="14">
        <f>+' Notes 23 to 25'!C44</f>
        <v>1671</v>
      </c>
      <c r="E8" s="16"/>
      <c r="F8" s="14">
        <f>+' Notes 23 to 25'!E44</f>
        <v>774</v>
      </c>
    </row>
    <row r="9" spans="4:6" ht="12.75">
      <c r="D9" s="14"/>
      <c r="E9" s="14"/>
      <c r="F9" s="14"/>
    </row>
    <row r="10" spans="1:6" ht="12.75">
      <c r="A10" s="13" t="s">
        <v>219</v>
      </c>
      <c r="B10" s="11">
        <v>26</v>
      </c>
      <c r="D10" s="14">
        <f>+'Notes 26 to 29'!C21</f>
        <v>1895</v>
      </c>
      <c r="E10" s="14"/>
      <c r="F10" s="14">
        <f>+'Notes 26 to 29'!E21</f>
        <v>1437</v>
      </c>
    </row>
    <row r="11" spans="4:6" ht="12.75">
      <c r="D11" s="14"/>
      <c r="E11" s="14"/>
      <c r="F11" s="14"/>
    </row>
    <row r="12" spans="1:6" ht="12.75">
      <c r="A12" s="13" t="s">
        <v>204</v>
      </c>
      <c r="B12" s="11">
        <v>11</v>
      </c>
      <c r="D12" s="14">
        <f>-'Note 10, 11 &amp; 12'!F25</f>
        <v>-12</v>
      </c>
      <c r="E12" s="14"/>
      <c r="F12" s="14">
        <f>-'Note 10, 11 &amp; 12'!H25</f>
        <v>-12</v>
      </c>
    </row>
    <row r="13" spans="1:6" s="2" customFormat="1" ht="12.75">
      <c r="A13" s="13"/>
      <c r="B13" s="7"/>
      <c r="C13" s="8"/>
      <c r="D13" s="14"/>
      <c r="E13" s="16"/>
      <c r="F13" s="14"/>
    </row>
    <row r="14" spans="1:6" ht="12.75">
      <c r="A14" s="13" t="s">
        <v>220</v>
      </c>
      <c r="B14" s="11">
        <v>27</v>
      </c>
      <c r="D14" s="14">
        <f>+'Notes 26 to 29'!C37</f>
        <v>-7731</v>
      </c>
      <c r="E14" s="36"/>
      <c r="F14" s="14">
        <f>+'Notes 26 to 29'!E37</f>
        <v>-6363</v>
      </c>
    </row>
    <row r="15" spans="4:6" ht="12.75">
      <c r="D15" s="14"/>
      <c r="E15" s="36"/>
      <c r="F15" s="14"/>
    </row>
    <row r="16" spans="1:6" ht="12.75">
      <c r="A16" s="13" t="s">
        <v>85</v>
      </c>
      <c r="D16" s="172">
        <f>SUM(D8:D14)</f>
        <v>-4177</v>
      </c>
      <c r="E16" s="34"/>
      <c r="F16" s="172">
        <f>SUM(F8:F14)</f>
        <v>-4164</v>
      </c>
    </row>
    <row r="17" spans="4:6" ht="12.75">
      <c r="D17" s="14"/>
      <c r="E17" s="36"/>
      <c r="F17" s="14"/>
    </row>
    <row r="18" spans="1:6" ht="12.75">
      <c r="A18" s="13" t="s">
        <v>339</v>
      </c>
      <c r="B18" s="11">
        <v>28</v>
      </c>
      <c r="D18" s="14">
        <f>+'Notes 26 to 29'!C50</f>
        <v>1850</v>
      </c>
      <c r="E18" s="36"/>
      <c r="F18" s="14">
        <f>+'Notes 26 to 29'!E50</f>
        <v>0</v>
      </c>
    </row>
    <row r="19" spans="4:6" ht="12.75">
      <c r="D19" s="14"/>
      <c r="E19" s="36"/>
      <c r="F19" s="14"/>
    </row>
    <row r="20" spans="1:6" ht="16.5" customHeight="1">
      <c r="A20" s="13" t="s">
        <v>221</v>
      </c>
      <c r="B20" s="11">
        <v>29</v>
      </c>
      <c r="D20" s="14">
        <f>+'Notes 26 to 29'!C62</f>
        <v>4464</v>
      </c>
      <c r="E20" s="14"/>
      <c r="F20" s="14">
        <f>+'Notes 26 to 29'!E62</f>
        <v>-36</v>
      </c>
    </row>
    <row r="21" spans="4:6" ht="12.75">
      <c r="D21" s="14"/>
      <c r="E21" s="14"/>
      <c r="F21" s="14"/>
    </row>
    <row r="22" spans="1:6" s="2" customFormat="1" ht="13.5" thickBot="1">
      <c r="A22" s="175" t="s">
        <v>643</v>
      </c>
      <c r="B22" s="11">
        <v>30</v>
      </c>
      <c r="C22" s="8"/>
      <c r="D22" s="20">
        <f>SUM(D16:D20)</f>
        <v>2137</v>
      </c>
      <c r="E22" s="16"/>
      <c r="F22" s="20">
        <f>SUM(F16:F20)</f>
        <v>-4200</v>
      </c>
    </row>
    <row r="23" spans="1:6" s="2" customFormat="1" ht="13.5" thickTop="1">
      <c r="A23" s="9"/>
      <c r="B23" s="7"/>
      <c r="C23" s="8"/>
      <c r="D23" s="16"/>
      <c r="E23" s="16"/>
      <c r="F23" s="16"/>
    </row>
    <row r="24" spans="1:6" ht="12.75">
      <c r="A24" s="9"/>
      <c r="D24" s="14"/>
      <c r="E24" s="14"/>
      <c r="F24" s="14"/>
    </row>
    <row r="25" spans="1:6" s="2" customFormat="1" ht="15.75">
      <c r="A25" s="6" t="s">
        <v>99</v>
      </c>
      <c r="B25" s="7"/>
      <c r="C25" s="8"/>
      <c r="D25" s="16"/>
      <c r="E25" s="16"/>
      <c r="F25" s="16"/>
    </row>
    <row r="26" spans="1:6" s="2" customFormat="1" ht="12.75">
      <c r="A26" s="9"/>
      <c r="B26" s="7"/>
      <c r="C26" s="8"/>
      <c r="D26" s="16"/>
      <c r="E26" s="16"/>
      <c r="F26" s="16"/>
    </row>
    <row r="27" spans="1:6" ht="12.75">
      <c r="A27" s="131" t="s">
        <v>116</v>
      </c>
      <c r="D27" s="14">
        <f>+D22</f>
        <v>2137</v>
      </c>
      <c r="E27" s="14"/>
      <c r="F27" s="14">
        <f>+F22</f>
        <v>-4200</v>
      </c>
    </row>
    <row r="28" spans="1:6" ht="12.75">
      <c r="A28" s="13" t="s">
        <v>6</v>
      </c>
      <c r="D28" s="14">
        <v>-17</v>
      </c>
      <c r="E28" s="14"/>
      <c r="F28" s="14">
        <v>0</v>
      </c>
    </row>
    <row r="29" spans="1:6" ht="12.75">
      <c r="A29" s="13" t="s">
        <v>340</v>
      </c>
      <c r="B29" s="11">
        <v>29</v>
      </c>
      <c r="D29" s="14">
        <f>-'Notes 26 to 29'!C58</f>
        <v>-4500</v>
      </c>
      <c r="E29" s="14"/>
      <c r="F29" s="14">
        <v>0</v>
      </c>
    </row>
    <row r="30" spans="1:6" ht="12.75">
      <c r="A30" s="13" t="s">
        <v>341</v>
      </c>
      <c r="B30" s="11">
        <v>28</v>
      </c>
      <c r="D30" s="14">
        <f>-'Notes 26 to 29'!C50</f>
        <v>-1850</v>
      </c>
      <c r="E30" s="14"/>
      <c r="F30" s="14">
        <v>0</v>
      </c>
    </row>
    <row r="31" spans="1:6" ht="12.75">
      <c r="A31" s="13" t="s">
        <v>222</v>
      </c>
      <c r="B31" s="11">
        <v>29</v>
      </c>
      <c r="D31" s="18">
        <f>-'Notes 26 to 29'!C60</f>
        <v>36</v>
      </c>
      <c r="E31" s="14"/>
      <c r="F31" s="18">
        <v>45</v>
      </c>
    </row>
    <row r="32" spans="4:6" ht="12.75">
      <c r="D32" s="14"/>
      <c r="E32" s="14"/>
      <c r="F32" s="14"/>
    </row>
    <row r="33" spans="1:6" ht="12.75">
      <c r="A33" s="13" t="s">
        <v>342</v>
      </c>
      <c r="D33" s="14">
        <f>SUM(D27:D32)</f>
        <v>-4194</v>
      </c>
      <c r="E33" s="14"/>
      <c r="F33" s="14">
        <f>SUM(F27:F32)</f>
        <v>-4155</v>
      </c>
    </row>
    <row r="34" spans="4:6" ht="12.75">
      <c r="D34" s="14"/>
      <c r="E34" s="14"/>
      <c r="F34" s="14"/>
    </row>
    <row r="35" spans="1:6" ht="12.75">
      <c r="A35" s="13" t="s">
        <v>343</v>
      </c>
      <c r="D35" s="14">
        <f>+F37</f>
        <v>10587</v>
      </c>
      <c r="E35" s="14"/>
      <c r="F35" s="14">
        <v>14742</v>
      </c>
    </row>
    <row r="36" spans="1:6" s="2" customFormat="1" ht="12.75">
      <c r="A36" s="9"/>
      <c r="B36" s="7"/>
      <c r="C36" s="8"/>
      <c r="D36" s="16"/>
      <c r="E36" s="16"/>
      <c r="F36" s="16"/>
    </row>
    <row r="37" spans="1:6" s="2" customFormat="1" ht="13.5" thickBot="1">
      <c r="A37" s="9" t="s">
        <v>344</v>
      </c>
      <c r="B37" s="11"/>
      <c r="C37" s="8"/>
      <c r="D37" s="20">
        <f>SUM(D33:D35)</f>
        <v>6393</v>
      </c>
      <c r="E37" s="16"/>
      <c r="F37" s="20">
        <f>SUM(F33:F35)</f>
        <v>10587</v>
      </c>
    </row>
    <row r="38" spans="4:6" ht="13.5" thickTop="1">
      <c r="D38" s="14"/>
      <c r="E38" s="14"/>
      <c r="F38" s="14"/>
    </row>
    <row r="39" spans="1:6" s="2" customFormat="1" ht="12.75">
      <c r="A39" s="9"/>
      <c r="B39" s="7"/>
      <c r="C39" s="8"/>
      <c r="D39" s="16"/>
      <c r="E39" s="16"/>
      <c r="F39" s="16"/>
    </row>
    <row r="40" spans="4:6" ht="12.75">
      <c r="D40" s="14"/>
      <c r="E40" s="14"/>
      <c r="F40" s="14"/>
    </row>
    <row r="41" spans="4:6" ht="12.75">
      <c r="D41" s="14"/>
      <c r="E41" s="14"/>
      <c r="F41" s="14"/>
    </row>
    <row r="42" spans="1:6" s="2" customFormat="1" ht="12.75">
      <c r="A42" s="9"/>
      <c r="B42" s="7"/>
      <c r="C42" s="8"/>
      <c r="D42" s="16"/>
      <c r="E42" s="16"/>
      <c r="F42" s="16"/>
    </row>
    <row r="43" spans="4:6" ht="12.75">
      <c r="D43" s="14"/>
      <c r="E43" s="14"/>
      <c r="F43" s="14"/>
    </row>
    <row r="44" spans="4:6" ht="12.75">
      <c r="D44" s="14"/>
      <c r="E44" s="14"/>
      <c r="F44" s="14"/>
    </row>
    <row r="45" spans="1:6" ht="12.75">
      <c r="A45" s="9"/>
      <c r="D45" s="14"/>
      <c r="E45" s="14"/>
      <c r="F45" s="14"/>
    </row>
    <row r="46" spans="4:6" ht="12.75">
      <c r="D46" s="14"/>
      <c r="E46" s="14"/>
      <c r="F46" s="14"/>
    </row>
    <row r="47" spans="4:6" ht="12.75">
      <c r="D47" s="14"/>
      <c r="E47" s="14"/>
      <c r="F47" s="14"/>
    </row>
    <row r="48" spans="4:6" ht="12.75">
      <c r="D48" s="14"/>
      <c r="E48" s="14"/>
      <c r="F48" s="14"/>
    </row>
    <row r="49" spans="4:6" ht="12.75">
      <c r="D49" s="14"/>
      <c r="E49" s="14"/>
      <c r="F49" s="14"/>
    </row>
    <row r="50" spans="4:6" ht="12.75">
      <c r="D50" s="14"/>
      <c r="E50" s="14"/>
      <c r="F50" s="14"/>
    </row>
    <row r="51" spans="4:6" ht="12.75">
      <c r="D51" s="14"/>
      <c r="E51" s="14"/>
      <c r="F51" s="14"/>
    </row>
    <row r="52" spans="4:6" ht="12.75">
      <c r="D52" s="14"/>
      <c r="E52" s="14"/>
      <c r="F52" s="14"/>
    </row>
    <row r="53" spans="4:6" ht="12.75">
      <c r="D53" s="14"/>
      <c r="E53" s="14"/>
      <c r="F53" s="14"/>
    </row>
    <row r="54" spans="4:6" ht="12.75">
      <c r="D54" s="14"/>
      <c r="E54" s="14"/>
      <c r="F54" s="14"/>
    </row>
    <row r="55" spans="4:6" ht="12.75">
      <c r="D55" s="14"/>
      <c r="E55" s="14"/>
      <c r="F55" s="14"/>
    </row>
    <row r="56" spans="4:6" ht="12.75">
      <c r="D56" s="14"/>
      <c r="E56" s="14"/>
      <c r="F56" s="14"/>
    </row>
    <row r="57" spans="4:6" ht="12.75">
      <c r="D57" s="14"/>
      <c r="E57" s="14"/>
      <c r="F57" s="14"/>
    </row>
    <row r="58" spans="4:6" ht="12.75">
      <c r="D58" s="14"/>
      <c r="E58" s="14"/>
      <c r="F58" s="14"/>
    </row>
    <row r="59" spans="4:6" ht="12.75">
      <c r="D59" s="14"/>
      <c r="E59" s="14"/>
      <c r="F59" s="14"/>
    </row>
    <row r="60" spans="4:6" ht="12.75">
      <c r="D60" s="14"/>
      <c r="E60" s="14"/>
      <c r="F60" s="14"/>
    </row>
    <row r="61" spans="4:6" ht="12.75">
      <c r="D61" s="14"/>
      <c r="E61" s="14"/>
      <c r="F61" s="14"/>
    </row>
    <row r="62" spans="4:6" ht="12.75">
      <c r="D62" s="14"/>
      <c r="E62" s="14"/>
      <c r="F62" s="14"/>
    </row>
    <row r="63" spans="4:6" ht="12.75">
      <c r="D63" s="14"/>
      <c r="E63" s="14"/>
      <c r="F63" s="14"/>
    </row>
    <row r="64" spans="4:6" ht="12.75">
      <c r="D64" s="14"/>
      <c r="E64" s="14"/>
      <c r="F64" s="14"/>
    </row>
    <row r="65" spans="4:6" ht="12.75">
      <c r="D65" s="14"/>
      <c r="E65" s="14"/>
      <c r="F65" s="14"/>
    </row>
    <row r="66" spans="4:6" ht="12.75">
      <c r="D66" s="14"/>
      <c r="E66" s="14"/>
      <c r="F66" s="14"/>
    </row>
    <row r="67" spans="4:6" ht="12.75">
      <c r="D67" s="14"/>
      <c r="E67" s="14"/>
      <c r="F67" s="14"/>
    </row>
    <row r="68" spans="4:6" ht="12.75">
      <c r="D68" s="14"/>
      <c r="E68" s="14"/>
      <c r="F68" s="14"/>
    </row>
    <row r="69" spans="4:6" ht="12.75">
      <c r="D69" s="14"/>
      <c r="E69" s="14"/>
      <c r="F69" s="14"/>
    </row>
    <row r="70" spans="4:6" ht="12.75">
      <c r="D70" s="14"/>
      <c r="E70" s="14"/>
      <c r="F70" s="14"/>
    </row>
    <row r="71" spans="4:6" ht="12.75">
      <c r="D71" s="14"/>
      <c r="E71" s="14"/>
      <c r="F71" s="14"/>
    </row>
    <row r="72" spans="4:6" ht="12.75">
      <c r="D72" s="14"/>
      <c r="E72" s="14"/>
      <c r="F72" s="14"/>
    </row>
    <row r="73" spans="4:6" ht="12.75">
      <c r="D73" s="14"/>
      <c r="E73" s="14"/>
      <c r="F73" s="14"/>
    </row>
    <row r="74" spans="4:6" ht="12.75">
      <c r="D74" s="14"/>
      <c r="E74" s="14"/>
      <c r="F74" s="14"/>
    </row>
    <row r="75" spans="4:6" ht="12.75">
      <c r="D75" s="14"/>
      <c r="E75" s="14"/>
      <c r="F75" s="14"/>
    </row>
    <row r="76" spans="4:6" ht="12.75">
      <c r="D76" s="14"/>
      <c r="E76" s="14"/>
      <c r="F76" s="14"/>
    </row>
    <row r="77" spans="4:6" ht="12.75">
      <c r="D77" s="14"/>
      <c r="E77" s="14"/>
      <c r="F77" s="14"/>
    </row>
    <row r="78" spans="4:6" ht="12.75">
      <c r="D78" s="14"/>
      <c r="E78" s="14"/>
      <c r="F78" s="14"/>
    </row>
    <row r="79" spans="4:6" ht="12.75">
      <c r="D79" s="14"/>
      <c r="E79" s="14"/>
      <c r="F79" s="14"/>
    </row>
    <row r="80" spans="4:6" ht="12.75">
      <c r="D80" s="14"/>
      <c r="E80" s="14"/>
      <c r="F80" s="14"/>
    </row>
    <row r="81" spans="4:6" ht="12.75">
      <c r="D81" s="14"/>
      <c r="E81" s="14"/>
      <c r="F81" s="14"/>
    </row>
    <row r="82" spans="4:6" ht="12.75">
      <c r="D82" s="14"/>
      <c r="E82" s="14"/>
      <c r="F82" s="14"/>
    </row>
    <row r="83" spans="4:6" ht="12.75">
      <c r="D83" s="14"/>
      <c r="E83" s="14"/>
      <c r="F83" s="14"/>
    </row>
    <row r="84" spans="4:6" ht="12.75">
      <c r="D84" s="14"/>
      <c r="E84" s="14"/>
      <c r="F84" s="14"/>
    </row>
    <row r="85" spans="4:6" ht="12.75">
      <c r="D85" s="14"/>
      <c r="E85" s="14"/>
      <c r="F85" s="14"/>
    </row>
    <row r="86" spans="4:6" ht="12.75">
      <c r="D86" s="14"/>
      <c r="E86" s="14"/>
      <c r="F86" s="14"/>
    </row>
    <row r="87" spans="4:6" ht="12.75">
      <c r="D87" s="14"/>
      <c r="E87" s="14"/>
      <c r="F87" s="14"/>
    </row>
    <row r="88" spans="4:6" ht="12.75">
      <c r="D88" s="14"/>
      <c r="E88" s="14"/>
      <c r="F88" s="14"/>
    </row>
    <row r="89" spans="4:6" ht="12.75">
      <c r="D89" s="14"/>
      <c r="E89" s="14"/>
      <c r="F89" s="14"/>
    </row>
    <row r="90" spans="4:6" ht="12.75">
      <c r="D90" s="14"/>
      <c r="E90" s="14"/>
      <c r="F90" s="14"/>
    </row>
    <row r="91" spans="4:6" ht="12.75">
      <c r="D91" s="14"/>
      <c r="E91" s="14"/>
      <c r="F91" s="14"/>
    </row>
    <row r="92" spans="4:6" ht="12.75">
      <c r="D92" s="14"/>
      <c r="E92" s="14"/>
      <c r="F92" s="14"/>
    </row>
    <row r="93" spans="4:6" ht="12.75">
      <c r="D93" s="14"/>
      <c r="E93" s="14"/>
      <c r="F93" s="14"/>
    </row>
    <row r="94" spans="4:6" ht="12.75">
      <c r="D94" s="14"/>
      <c r="E94" s="14"/>
      <c r="F94" s="14"/>
    </row>
    <row r="95" spans="4:6" ht="12.75">
      <c r="D95" s="14"/>
      <c r="E95" s="14"/>
      <c r="F95" s="14"/>
    </row>
    <row r="96" spans="4:6" ht="12.75">
      <c r="D96" s="14"/>
      <c r="E96" s="14"/>
      <c r="F96" s="14"/>
    </row>
    <row r="97" spans="4:6" ht="12.75">
      <c r="D97" s="14"/>
      <c r="E97" s="14"/>
      <c r="F97" s="14"/>
    </row>
    <row r="98" spans="4:6" ht="12.75">
      <c r="D98" s="14"/>
      <c r="E98" s="14"/>
      <c r="F98" s="14"/>
    </row>
    <row r="99" spans="4:6" ht="12.75">
      <c r="D99" s="14"/>
      <c r="E99" s="14"/>
      <c r="F99" s="14"/>
    </row>
    <row r="100" spans="4:6" ht="12.75">
      <c r="D100" s="14"/>
      <c r="E100" s="14"/>
      <c r="F100" s="14"/>
    </row>
    <row r="101" spans="4:6" ht="12.75">
      <c r="D101" s="14"/>
      <c r="E101" s="14"/>
      <c r="F101" s="14"/>
    </row>
    <row r="102" spans="4:6" ht="12.75">
      <c r="D102" s="14"/>
      <c r="E102" s="14"/>
      <c r="F102" s="14"/>
    </row>
    <row r="103" spans="4:6" ht="12.75">
      <c r="D103" s="14"/>
      <c r="E103" s="14"/>
      <c r="F103" s="14"/>
    </row>
    <row r="104" spans="4:6" ht="12.75">
      <c r="D104" s="14"/>
      <c r="E104" s="14"/>
      <c r="F104" s="14"/>
    </row>
    <row r="105" spans="4:6" ht="12.75">
      <c r="D105" s="14"/>
      <c r="E105" s="14"/>
      <c r="F105" s="14"/>
    </row>
    <row r="106" spans="4:6" ht="12.75">
      <c r="D106" s="14"/>
      <c r="E106" s="14"/>
      <c r="F106" s="14"/>
    </row>
    <row r="107" spans="4:6" ht="12.75">
      <c r="D107" s="14"/>
      <c r="E107" s="14"/>
      <c r="F107" s="14"/>
    </row>
    <row r="108" spans="4:6" ht="12.75">
      <c r="D108" s="14"/>
      <c r="E108" s="14"/>
      <c r="F108" s="14"/>
    </row>
    <row r="109" spans="4:6" ht="12.75">
      <c r="D109" s="14"/>
      <c r="E109" s="14"/>
      <c r="F109" s="14"/>
    </row>
    <row r="110" spans="4:6" ht="12.75">
      <c r="D110" s="14"/>
      <c r="E110" s="14"/>
      <c r="F110" s="14"/>
    </row>
    <row r="111" spans="4:6" ht="12.75">
      <c r="D111" s="14"/>
      <c r="E111" s="14"/>
      <c r="F111" s="14"/>
    </row>
    <row r="112" spans="4:6" ht="12.75">
      <c r="D112" s="14"/>
      <c r="E112" s="14"/>
      <c r="F112" s="14"/>
    </row>
    <row r="113" spans="4:6" ht="12.75">
      <c r="D113" s="14"/>
      <c r="E113" s="14"/>
      <c r="F113" s="14"/>
    </row>
    <row r="114" spans="4:6" ht="12.75">
      <c r="D114" s="14"/>
      <c r="E114" s="14"/>
      <c r="F114" s="14"/>
    </row>
    <row r="115" spans="4:6" ht="12.75">
      <c r="D115" s="14"/>
      <c r="E115" s="14"/>
      <c r="F115" s="14"/>
    </row>
    <row r="116" spans="4:6" ht="12.75">
      <c r="D116" s="14"/>
      <c r="E116" s="14"/>
      <c r="F116" s="14"/>
    </row>
    <row r="117" spans="4:6" ht="12.75">
      <c r="D117" s="14"/>
      <c r="E117" s="14"/>
      <c r="F117" s="14"/>
    </row>
    <row r="118" spans="4:6" ht="12.75">
      <c r="D118" s="14"/>
      <c r="E118" s="14"/>
      <c r="F118" s="14"/>
    </row>
    <row r="119" spans="4:6" ht="12.75">
      <c r="D119" s="14"/>
      <c r="E119" s="14"/>
      <c r="F119" s="14"/>
    </row>
    <row r="120" spans="4:6" ht="12.75">
      <c r="D120" s="14"/>
      <c r="E120" s="14"/>
      <c r="F120" s="14"/>
    </row>
    <row r="121" spans="4:6" ht="12.75">
      <c r="D121" s="14"/>
      <c r="E121" s="14"/>
      <c r="F121" s="14"/>
    </row>
    <row r="122" spans="4:6" ht="12.75">
      <c r="D122" s="14"/>
      <c r="E122" s="14"/>
      <c r="F122" s="14"/>
    </row>
    <row r="123" spans="4:6" ht="12.75">
      <c r="D123" s="14"/>
      <c r="E123" s="14"/>
      <c r="F123" s="14"/>
    </row>
    <row r="124" spans="4:6" ht="12.75">
      <c r="D124" s="14"/>
      <c r="E124" s="14"/>
      <c r="F124" s="14"/>
    </row>
    <row r="125" spans="4:6" ht="12.75">
      <c r="D125" s="14"/>
      <c r="E125" s="14"/>
      <c r="F125" s="14"/>
    </row>
    <row r="126" spans="4:6" ht="12.75">
      <c r="D126" s="14"/>
      <c r="E126" s="14"/>
      <c r="F126" s="14"/>
    </row>
    <row r="127" spans="4:6" ht="12.75">
      <c r="D127" s="14"/>
      <c r="E127" s="14"/>
      <c r="F127" s="14"/>
    </row>
    <row r="128" spans="4:6" ht="12.75">
      <c r="D128" s="14"/>
      <c r="E128" s="14"/>
      <c r="F128" s="14"/>
    </row>
    <row r="129" spans="4:6" ht="12.75">
      <c r="D129" s="14"/>
      <c r="E129" s="14"/>
      <c r="F129" s="14"/>
    </row>
    <row r="130" spans="4:6" ht="12.75">
      <c r="D130" s="14"/>
      <c r="E130" s="14"/>
      <c r="F130" s="14"/>
    </row>
    <row r="131" spans="4:6" ht="12.75">
      <c r="D131" s="14"/>
      <c r="E131" s="14"/>
      <c r="F131" s="14"/>
    </row>
    <row r="132" spans="4:6" ht="12.75">
      <c r="D132" s="14"/>
      <c r="E132" s="14"/>
      <c r="F132" s="14"/>
    </row>
    <row r="133" spans="4:6" ht="12.75">
      <c r="D133" s="14"/>
      <c r="E133" s="14"/>
      <c r="F133" s="14"/>
    </row>
    <row r="134" spans="4:6" ht="12.75">
      <c r="D134" s="14"/>
      <c r="E134" s="14"/>
      <c r="F134" s="14"/>
    </row>
    <row r="135" spans="4:6" ht="12.75">
      <c r="D135" s="14"/>
      <c r="E135" s="14"/>
      <c r="F135" s="14"/>
    </row>
    <row r="136" spans="4:6" ht="12.75">
      <c r="D136" s="14"/>
      <c r="E136" s="14"/>
      <c r="F136" s="14"/>
    </row>
    <row r="137" spans="4:6" ht="12.75">
      <c r="D137" s="14"/>
      <c r="E137" s="14"/>
      <c r="F137" s="14"/>
    </row>
    <row r="138" spans="4:6" ht="12.75">
      <c r="D138" s="14"/>
      <c r="E138" s="14"/>
      <c r="F138" s="14"/>
    </row>
    <row r="139" spans="4:6" ht="12.75">
      <c r="D139" s="14"/>
      <c r="E139" s="14"/>
      <c r="F139" s="14"/>
    </row>
    <row r="140" spans="4:6" ht="12.75">
      <c r="D140" s="14"/>
      <c r="E140" s="14"/>
      <c r="F140" s="14"/>
    </row>
    <row r="141" spans="4:6" ht="12.75">
      <c r="D141" s="14"/>
      <c r="E141" s="14"/>
      <c r="F141" s="14"/>
    </row>
    <row r="142" spans="4:6" ht="12.75">
      <c r="D142" s="14"/>
      <c r="E142" s="14"/>
      <c r="F142" s="14"/>
    </row>
    <row r="143" spans="4:6" ht="12.75">
      <c r="D143" s="14"/>
      <c r="E143" s="14"/>
      <c r="F143" s="14"/>
    </row>
    <row r="144" spans="4:6" ht="12.75">
      <c r="D144" s="14"/>
      <c r="E144" s="14"/>
      <c r="F144" s="14"/>
    </row>
    <row r="145" spans="4:6" ht="12.75">
      <c r="D145" s="14"/>
      <c r="E145" s="14"/>
      <c r="F145" s="14"/>
    </row>
    <row r="146" spans="4:6" ht="12.75">
      <c r="D146" s="14"/>
      <c r="E146" s="14"/>
      <c r="F146" s="14"/>
    </row>
    <row r="147" spans="4:6" ht="12.75">
      <c r="D147" s="14"/>
      <c r="E147" s="14"/>
      <c r="F147" s="14"/>
    </row>
    <row r="148" spans="4:6" ht="12.75">
      <c r="D148" s="14"/>
      <c r="E148" s="14"/>
      <c r="F148" s="14"/>
    </row>
    <row r="149" spans="4:6" ht="12.75">
      <c r="D149" s="14"/>
      <c r="E149" s="14"/>
      <c r="F149" s="14"/>
    </row>
    <row r="150" spans="4:6" ht="12.75">
      <c r="D150" s="14"/>
      <c r="E150" s="14"/>
      <c r="F150" s="14"/>
    </row>
    <row r="151" spans="4:6" ht="12.75">
      <c r="D151" s="14"/>
      <c r="E151" s="14"/>
      <c r="F151" s="14"/>
    </row>
    <row r="152" spans="4:6" ht="12.75">
      <c r="D152" s="14"/>
      <c r="E152" s="14"/>
      <c r="F152" s="14"/>
    </row>
    <row r="153" spans="4:6" ht="12.75">
      <c r="D153" s="14"/>
      <c r="E153" s="14"/>
      <c r="F153" s="14"/>
    </row>
    <row r="154" spans="4:6" ht="12.75">
      <c r="D154" s="14"/>
      <c r="E154" s="14"/>
      <c r="F154" s="14"/>
    </row>
    <row r="155" spans="4:6" ht="12.75">
      <c r="D155" s="14"/>
      <c r="E155" s="14"/>
      <c r="F155" s="14"/>
    </row>
    <row r="156" spans="4:6" ht="12.75">
      <c r="D156" s="14"/>
      <c r="E156" s="14"/>
      <c r="F156" s="14"/>
    </row>
    <row r="157" spans="4:6" ht="12.75">
      <c r="D157" s="14"/>
      <c r="E157" s="14"/>
      <c r="F157" s="14"/>
    </row>
    <row r="158" spans="4:6" ht="12.75">
      <c r="D158" s="14"/>
      <c r="E158" s="14"/>
      <c r="F158" s="14"/>
    </row>
    <row r="159" spans="4:6" ht="12.75">
      <c r="D159" s="14"/>
      <c r="E159" s="14"/>
      <c r="F159" s="14"/>
    </row>
    <row r="160" spans="4:6" ht="12.75">
      <c r="D160" s="14"/>
      <c r="E160" s="14"/>
      <c r="F160" s="14"/>
    </row>
    <row r="161" spans="4:6" ht="12.75">
      <c r="D161" s="14"/>
      <c r="E161" s="14"/>
      <c r="F161" s="14"/>
    </row>
    <row r="162" spans="4:6" ht="12.75">
      <c r="D162" s="14"/>
      <c r="E162" s="14"/>
      <c r="F162" s="14"/>
    </row>
    <row r="163" spans="4:6" ht="12.75">
      <c r="D163" s="14"/>
      <c r="E163" s="14"/>
      <c r="F163" s="14"/>
    </row>
    <row r="164" spans="4:6" ht="12.75">
      <c r="D164" s="14"/>
      <c r="E164" s="14"/>
      <c r="F164" s="14"/>
    </row>
    <row r="165" spans="4:6" ht="12.75">
      <c r="D165" s="14"/>
      <c r="E165" s="14"/>
      <c r="F165" s="14"/>
    </row>
    <row r="166" spans="4:6" ht="12.75">
      <c r="D166" s="14"/>
      <c r="E166" s="14"/>
      <c r="F166" s="14"/>
    </row>
    <row r="167" spans="4:6" ht="12.75">
      <c r="D167" s="14"/>
      <c r="E167" s="14"/>
      <c r="F167" s="14"/>
    </row>
    <row r="168" spans="4:6" ht="12.75">
      <c r="D168" s="14"/>
      <c r="E168" s="14"/>
      <c r="F168" s="14"/>
    </row>
    <row r="169" spans="4:6" ht="12.75">
      <c r="D169" s="14"/>
      <c r="E169" s="14"/>
      <c r="F169" s="14"/>
    </row>
    <row r="170" spans="4:6" ht="12.75">
      <c r="D170" s="14"/>
      <c r="E170" s="14"/>
      <c r="F170" s="14"/>
    </row>
    <row r="171" spans="4:6" ht="12.75">
      <c r="D171" s="14"/>
      <c r="E171" s="14"/>
      <c r="F171" s="14"/>
    </row>
    <row r="172" spans="4:6" ht="12.75">
      <c r="D172" s="14"/>
      <c r="E172" s="14"/>
      <c r="F172" s="14"/>
    </row>
    <row r="173" spans="4:6" ht="12.75">
      <c r="D173" s="14"/>
      <c r="E173" s="14"/>
      <c r="F173" s="14"/>
    </row>
    <row r="174" spans="4:6" ht="12.75">
      <c r="D174" s="14"/>
      <c r="E174" s="14"/>
      <c r="F174" s="14"/>
    </row>
    <row r="175" spans="4:6" ht="12.75">
      <c r="D175" s="14"/>
      <c r="E175" s="14"/>
      <c r="F175" s="14"/>
    </row>
  </sheetData>
  <printOptions/>
  <pageMargins left="0.5" right="0.5" top="1" bottom="0.5" header="0.5" footer="0.25"/>
  <pageSetup horizontalDpi="300" verticalDpi="300" orientation="portrait" paperSize="9" scale="99" r:id="rId1"/>
  <headerFooter alignWithMargins="0">
    <oddHeader>&amp;R&amp;"Times New Roman,Italic"
</oddHeader>
    <oddFooter>&amp;C&amp;"Times New Roman,Regular"20</oddFooter>
  </headerFooter>
</worksheet>
</file>

<file path=xl/worksheets/sheet6.xml><?xml version="1.0" encoding="utf-8"?>
<worksheet xmlns="http://schemas.openxmlformats.org/spreadsheetml/2006/main" xmlns:r="http://schemas.openxmlformats.org/officeDocument/2006/relationships">
  <dimension ref="A1:F184"/>
  <sheetViews>
    <sheetView workbookViewId="0" topLeftCell="A26">
      <selection activeCell="A2" sqref="A2"/>
    </sheetView>
  </sheetViews>
  <sheetFormatPr defaultColWidth="9.140625" defaultRowHeight="12.75"/>
  <cols>
    <col min="1" max="1" width="47.57421875" style="5" customWidth="1"/>
    <col min="2" max="2" width="10.140625" style="3" customWidth="1"/>
    <col min="3" max="3" width="9.7109375" style="3" customWidth="1"/>
    <col min="4" max="4" width="12.57421875" style="3" bestFit="1" customWidth="1"/>
    <col min="5" max="5" width="1.7109375" style="3" customWidth="1"/>
    <col min="6" max="6" width="11.57421875" style="3" customWidth="1"/>
    <col min="7" max="7" width="9.140625" style="3" customWidth="1"/>
    <col min="8" max="8" width="9.140625" style="3" hidden="1" customWidth="1"/>
    <col min="9" max="16384" width="9.140625" style="3" customWidth="1"/>
  </cols>
  <sheetData>
    <row r="1" spans="1:6" s="1" customFormat="1" ht="15.75">
      <c r="A1" s="55" t="s">
        <v>274</v>
      </c>
      <c r="B1" s="154" t="s">
        <v>627</v>
      </c>
      <c r="C1" s="23"/>
      <c r="D1" s="23"/>
      <c r="E1" s="23"/>
      <c r="F1" s="23"/>
    </row>
    <row r="2" spans="1:6" s="2" customFormat="1" ht="12.75">
      <c r="A2" s="56"/>
      <c r="B2" s="8"/>
      <c r="C2" s="8"/>
      <c r="D2" s="7"/>
      <c r="E2" s="8"/>
      <c r="F2" s="7"/>
    </row>
    <row r="3" spans="1:6" s="2" customFormat="1" ht="12.75">
      <c r="A3" s="56"/>
      <c r="B3" s="7" t="s">
        <v>64</v>
      </c>
      <c r="C3" s="7" t="s">
        <v>65</v>
      </c>
      <c r="D3" s="7" t="str">
        <f>+'I &amp; E'!$H$6</f>
        <v>Year ended</v>
      </c>
      <c r="E3" s="8"/>
      <c r="F3" s="7" t="str">
        <f>+'I &amp; E'!$J$6</f>
        <v>Year ended</v>
      </c>
    </row>
    <row r="4" spans="1:6" s="2" customFormat="1" ht="12.75">
      <c r="A4" s="56"/>
      <c r="B4" s="157"/>
      <c r="C4" s="157"/>
      <c r="D4" s="21">
        <f>+'I &amp; E'!$H$7</f>
        <v>38199</v>
      </c>
      <c r="E4" s="8"/>
      <c r="F4" s="21">
        <f>+'I &amp; E'!$J$7</f>
        <v>37833</v>
      </c>
    </row>
    <row r="5" spans="1:6" s="2" customFormat="1" ht="12.75">
      <c r="A5" s="56"/>
      <c r="B5" s="10" t="s">
        <v>198</v>
      </c>
      <c r="C5" s="10" t="s">
        <v>198</v>
      </c>
      <c r="D5" s="10" t="s">
        <v>198</v>
      </c>
      <c r="E5" s="10"/>
      <c r="F5" s="10" t="s">
        <v>198</v>
      </c>
    </row>
    <row r="6" spans="1:6" s="2" customFormat="1" ht="12.75">
      <c r="A6" s="57" t="s">
        <v>277</v>
      </c>
      <c r="B6" s="95">
        <f>16556-27187+36126+333-2130-248-178-1052-1437</f>
        <v>20783</v>
      </c>
      <c r="C6" s="95">
        <v>8800</v>
      </c>
      <c r="D6" s="95">
        <f aca="true" t="shared" si="0" ref="D6:D24">SUM(B6:C6)</f>
        <v>29583</v>
      </c>
      <c r="E6" s="16"/>
      <c r="F6" s="95">
        <f>19600-1597+2195-21674+37560+376-639-86</f>
        <v>35735</v>
      </c>
    </row>
    <row r="7" spans="1:6" s="2" customFormat="1" ht="12.75">
      <c r="A7" s="57" t="s">
        <v>288</v>
      </c>
      <c r="B7" s="96">
        <v>287</v>
      </c>
      <c r="C7" s="95">
        <v>0</v>
      </c>
      <c r="D7" s="95">
        <f>SUM(B7:C7)</f>
        <v>287</v>
      </c>
      <c r="E7" s="95"/>
      <c r="F7" s="95">
        <v>253</v>
      </c>
    </row>
    <row r="8" spans="1:6" ht="12.75">
      <c r="A8" s="57" t="s">
        <v>271</v>
      </c>
      <c r="B8" s="95">
        <v>1881</v>
      </c>
      <c r="C8" s="95">
        <v>0</v>
      </c>
      <c r="D8" s="95">
        <f t="shared" si="0"/>
        <v>1881</v>
      </c>
      <c r="E8" s="95"/>
      <c r="F8" s="95">
        <v>461</v>
      </c>
    </row>
    <row r="9" spans="1:6" ht="12.75">
      <c r="A9" s="57" t="s">
        <v>224</v>
      </c>
      <c r="B9" s="95">
        <v>21</v>
      </c>
      <c r="C9" s="95">
        <v>0</v>
      </c>
      <c r="D9" s="95">
        <f t="shared" si="0"/>
        <v>21</v>
      </c>
      <c r="E9" s="95"/>
      <c r="F9" s="95">
        <v>0</v>
      </c>
    </row>
    <row r="10" spans="1:6" ht="12.75">
      <c r="A10" s="57" t="s">
        <v>170</v>
      </c>
      <c r="B10" s="95">
        <v>0</v>
      </c>
      <c r="C10" s="95">
        <v>0</v>
      </c>
      <c r="D10" s="95">
        <f t="shared" si="0"/>
        <v>0</v>
      </c>
      <c r="E10" s="95"/>
      <c r="F10" s="95">
        <v>86</v>
      </c>
    </row>
    <row r="11" spans="1:6" ht="12.75">
      <c r="A11" s="165" t="s">
        <v>348</v>
      </c>
      <c r="B11" s="95">
        <v>0</v>
      </c>
      <c r="C11" s="95">
        <v>0</v>
      </c>
      <c r="D11" s="95">
        <f t="shared" si="0"/>
        <v>0</v>
      </c>
      <c r="E11" s="95"/>
      <c r="F11" s="95">
        <v>50</v>
      </c>
    </row>
    <row r="12" spans="1:6" ht="12.75">
      <c r="A12" s="57" t="s">
        <v>169</v>
      </c>
      <c r="B12" s="95">
        <v>178</v>
      </c>
      <c r="C12" s="95">
        <v>0</v>
      </c>
      <c r="D12" s="95">
        <f t="shared" si="0"/>
        <v>178</v>
      </c>
      <c r="E12" s="95"/>
      <c r="F12" s="95">
        <v>0</v>
      </c>
    </row>
    <row r="13" spans="1:6" ht="12.75">
      <c r="A13" s="57" t="s">
        <v>163</v>
      </c>
      <c r="B13" s="95">
        <v>248</v>
      </c>
      <c r="C13" s="95">
        <v>0</v>
      </c>
      <c r="D13" s="95">
        <f t="shared" si="0"/>
        <v>248</v>
      </c>
      <c r="E13" s="95"/>
      <c r="F13" s="95">
        <v>0</v>
      </c>
    </row>
    <row r="14" spans="1:6" ht="12.75">
      <c r="A14" s="57" t="s">
        <v>168</v>
      </c>
      <c r="B14" s="95">
        <v>0</v>
      </c>
      <c r="C14" s="95">
        <v>0</v>
      </c>
      <c r="D14" s="95">
        <f t="shared" si="0"/>
        <v>0</v>
      </c>
      <c r="E14" s="95"/>
      <c r="F14" s="95">
        <v>21</v>
      </c>
    </row>
    <row r="15" spans="1:6" ht="12.75">
      <c r="A15" s="57" t="s">
        <v>223</v>
      </c>
      <c r="B15" s="95">
        <v>0</v>
      </c>
      <c r="C15" s="95">
        <v>0</v>
      </c>
      <c r="D15" s="95">
        <f>SUM(B15:C15)</f>
        <v>0</v>
      </c>
      <c r="E15" s="95"/>
      <c r="F15" s="95">
        <v>170</v>
      </c>
    </row>
    <row r="16" spans="1:6" ht="12.75">
      <c r="A16" s="57" t="s">
        <v>166</v>
      </c>
      <c r="B16" s="96">
        <v>43</v>
      </c>
      <c r="C16" s="95">
        <v>0</v>
      </c>
      <c r="D16" s="95">
        <f t="shared" si="0"/>
        <v>43</v>
      </c>
      <c r="E16" s="95"/>
      <c r="F16" s="95">
        <v>19</v>
      </c>
    </row>
    <row r="17" spans="1:6" ht="12.75">
      <c r="A17" s="57" t="s">
        <v>225</v>
      </c>
      <c r="B17" s="95">
        <v>0</v>
      </c>
      <c r="C17" s="95">
        <v>0</v>
      </c>
      <c r="D17" s="95">
        <f>SUM(B17:C17)</f>
        <v>0</v>
      </c>
      <c r="E17" s="95"/>
      <c r="F17" s="95">
        <v>5</v>
      </c>
    </row>
    <row r="18" spans="1:6" ht="12.75">
      <c r="A18" s="57" t="s">
        <v>165</v>
      </c>
      <c r="B18" s="95">
        <v>1052</v>
      </c>
      <c r="C18" s="95">
        <v>0</v>
      </c>
      <c r="D18" s="95">
        <f t="shared" si="0"/>
        <v>1052</v>
      </c>
      <c r="E18" s="95"/>
      <c r="F18" s="95">
        <v>96</v>
      </c>
    </row>
    <row r="19" spans="1:6" ht="12.75">
      <c r="A19" s="57" t="s">
        <v>164</v>
      </c>
      <c r="B19" s="96">
        <v>15</v>
      </c>
      <c r="C19" s="95">
        <v>0</v>
      </c>
      <c r="D19" s="95">
        <f t="shared" si="0"/>
        <v>15</v>
      </c>
      <c r="E19" s="95"/>
      <c r="F19" s="95">
        <v>20</v>
      </c>
    </row>
    <row r="20" spans="1:6" ht="12.75">
      <c r="A20" s="166" t="s">
        <v>349</v>
      </c>
      <c r="B20" s="161">
        <v>95</v>
      </c>
      <c r="C20" s="162">
        <v>0</v>
      </c>
      <c r="D20" s="162">
        <f t="shared" si="0"/>
        <v>95</v>
      </c>
      <c r="E20" s="162"/>
      <c r="F20" s="162">
        <v>0</v>
      </c>
    </row>
    <row r="21" spans="1:6" ht="12.75">
      <c r="A21" s="166" t="s">
        <v>63</v>
      </c>
      <c r="B21" s="161">
        <v>300</v>
      </c>
      <c r="C21" s="162">
        <v>0</v>
      </c>
      <c r="D21" s="162">
        <f t="shared" si="0"/>
        <v>300</v>
      </c>
      <c r="E21" s="162"/>
      <c r="F21" s="162">
        <v>0</v>
      </c>
    </row>
    <row r="22" spans="1:6" ht="12.75">
      <c r="A22" s="165" t="s">
        <v>350</v>
      </c>
      <c r="B22" s="169">
        <v>2</v>
      </c>
      <c r="C22" s="14">
        <v>0</v>
      </c>
      <c r="D22" s="14">
        <f t="shared" si="0"/>
        <v>2</v>
      </c>
      <c r="E22" s="14"/>
      <c r="F22" s="14">
        <v>0</v>
      </c>
    </row>
    <row r="23" spans="1:6" ht="12.75">
      <c r="A23" s="57" t="s">
        <v>167</v>
      </c>
      <c r="B23" s="95">
        <v>0</v>
      </c>
      <c r="C23" s="97">
        <v>137</v>
      </c>
      <c r="D23" s="97">
        <f>SUM(C23)</f>
        <v>137</v>
      </c>
      <c r="E23" s="34"/>
      <c r="F23" s="97">
        <v>0</v>
      </c>
    </row>
    <row r="24" spans="1:6" ht="12.75">
      <c r="A24" s="57" t="s">
        <v>289</v>
      </c>
      <c r="B24" s="96">
        <v>154</v>
      </c>
      <c r="C24" s="95">
        <v>0</v>
      </c>
      <c r="D24" s="95">
        <f t="shared" si="0"/>
        <v>154</v>
      </c>
      <c r="E24" s="95"/>
      <c r="F24" s="95">
        <v>5</v>
      </c>
    </row>
    <row r="25" spans="1:6" ht="12.75">
      <c r="A25" s="57"/>
      <c r="B25" s="98"/>
      <c r="C25" s="98"/>
      <c r="D25" s="99"/>
      <c r="E25" s="95"/>
      <c r="F25" s="99"/>
    </row>
    <row r="26" spans="1:6" s="2" customFormat="1" ht="13.5" thickBot="1">
      <c r="A26" s="56"/>
      <c r="B26" s="176">
        <f>SUM(B6:B24)</f>
        <v>25059</v>
      </c>
      <c r="C26" s="176">
        <f>SUM(C6:C24)</f>
        <v>8937</v>
      </c>
      <c r="D26" s="176">
        <f>SUM(D6:D24)</f>
        <v>33996</v>
      </c>
      <c r="E26" s="16"/>
      <c r="F26" s="176">
        <f>SUM(F6:F24)</f>
        <v>36921</v>
      </c>
    </row>
    <row r="27" spans="1:6" s="2" customFormat="1" ht="13.5" thickTop="1">
      <c r="A27" s="56"/>
      <c r="B27" s="16"/>
      <c r="C27" s="16"/>
      <c r="D27" s="16"/>
      <c r="E27" s="16"/>
      <c r="F27" s="16"/>
    </row>
    <row r="28" spans="1:6" s="2" customFormat="1" ht="12.75" customHeight="1">
      <c r="A28" s="196" t="s">
        <v>532</v>
      </c>
      <c r="B28" s="197"/>
      <c r="C28" s="16"/>
      <c r="D28" s="34"/>
      <c r="E28" s="16"/>
      <c r="F28" s="34"/>
    </row>
    <row r="29" spans="4:6" s="2" customFormat="1" ht="12.75">
      <c r="D29" s="7" t="str">
        <f>+'I &amp; E'!$H$6</f>
        <v>Year ended</v>
      </c>
      <c r="E29" s="8"/>
      <c r="F29" s="7" t="str">
        <f>+'I &amp; E'!$J$6</f>
        <v>Year ended</v>
      </c>
    </row>
    <row r="30" spans="1:6" ht="12.75">
      <c r="A30" s="57"/>
      <c r="D30" s="21">
        <f>+'I &amp; E'!$H$7</f>
        <v>38199</v>
      </c>
      <c r="E30" s="8"/>
      <c r="F30" s="21">
        <f>+'I &amp; E'!$J$7</f>
        <v>37833</v>
      </c>
    </row>
    <row r="31" spans="1:6" ht="12.75">
      <c r="A31" s="57"/>
      <c r="D31" s="10" t="s">
        <v>198</v>
      </c>
      <c r="E31" s="10"/>
      <c r="F31" s="10" t="s">
        <v>198</v>
      </c>
    </row>
    <row r="32" spans="1:6" ht="12.75">
      <c r="A32" s="56"/>
      <c r="D32" s="8"/>
      <c r="E32" s="8"/>
      <c r="F32" s="8"/>
    </row>
    <row r="33" spans="1:6" ht="12.75">
      <c r="A33" s="57" t="s">
        <v>293</v>
      </c>
      <c r="D33" s="95">
        <v>1530</v>
      </c>
      <c r="E33" s="95"/>
      <c r="F33" s="95">
        <v>1500</v>
      </c>
    </row>
    <row r="34" spans="1:6" ht="12.75">
      <c r="A34" s="57" t="s">
        <v>278</v>
      </c>
      <c r="D34" s="95">
        <v>132</v>
      </c>
      <c r="E34" s="95"/>
      <c r="F34" s="95">
        <v>138</v>
      </c>
    </row>
    <row r="35" spans="1:6" ht="12.75">
      <c r="A35" s="57" t="s">
        <v>279</v>
      </c>
      <c r="D35" s="95">
        <v>96</v>
      </c>
      <c r="E35" s="95"/>
      <c r="F35" s="95">
        <v>81</v>
      </c>
    </row>
    <row r="36" spans="1:6" ht="12.75">
      <c r="A36" s="57" t="s">
        <v>294</v>
      </c>
      <c r="D36" s="97">
        <v>657</v>
      </c>
      <c r="E36" s="97"/>
      <c r="F36" s="97">
        <v>717</v>
      </c>
    </row>
    <row r="37" spans="1:6" ht="12.75">
      <c r="A37" s="57"/>
      <c r="D37" s="99"/>
      <c r="E37" s="95"/>
      <c r="F37" s="99"/>
    </row>
    <row r="38" spans="1:6" ht="12.75">
      <c r="A38" s="57"/>
      <c r="D38" s="95">
        <f>SUM(D32:D36)</f>
        <v>2415</v>
      </c>
      <c r="E38" s="95"/>
      <c r="F38" s="95">
        <f>SUM(F32:F36)</f>
        <v>2436</v>
      </c>
    </row>
    <row r="39" spans="1:6" ht="12.75">
      <c r="A39" s="57"/>
      <c r="D39" s="95"/>
      <c r="E39" s="95"/>
      <c r="F39" s="95"/>
    </row>
    <row r="40" spans="1:6" ht="12.75">
      <c r="A40" s="57" t="s">
        <v>295</v>
      </c>
      <c r="D40" s="95">
        <v>407</v>
      </c>
      <c r="E40" s="95"/>
      <c r="F40" s="95">
        <v>924</v>
      </c>
    </row>
    <row r="41" spans="1:6" ht="12.75">
      <c r="A41" s="57" t="s">
        <v>284</v>
      </c>
      <c r="D41" s="95">
        <f>1194-407</f>
        <v>787</v>
      </c>
      <c r="E41" s="95"/>
      <c r="F41" s="95">
        <f>2508-924</f>
        <v>1584</v>
      </c>
    </row>
    <row r="42" spans="1:6" ht="12.75">
      <c r="A42" s="57"/>
      <c r="D42" s="95"/>
      <c r="E42" s="95"/>
      <c r="F42" s="95"/>
    </row>
    <row r="43" spans="1:6" ht="13.5" thickBot="1">
      <c r="A43" s="56"/>
      <c r="D43" s="20">
        <f>SUM(D38:D41)</f>
        <v>3609</v>
      </c>
      <c r="E43" s="16"/>
      <c r="F43" s="20">
        <f>SUM(F38:F41)</f>
        <v>4944</v>
      </c>
    </row>
    <row r="44" spans="1:6" ht="13.5" thickTop="1">
      <c r="A44" s="57"/>
      <c r="B44" s="58"/>
      <c r="C44" s="58"/>
      <c r="D44" s="58"/>
      <c r="E44" s="100"/>
      <c r="F44" s="100"/>
    </row>
    <row r="45" spans="1:6" ht="12.75">
      <c r="A45" s="84" t="s">
        <v>161</v>
      </c>
      <c r="B45" s="85"/>
      <c r="C45" s="85"/>
      <c r="D45" s="85"/>
      <c r="E45" s="100"/>
      <c r="F45" s="100"/>
    </row>
    <row r="46" spans="1:6" ht="12.75">
      <c r="A46" s="84" t="s">
        <v>644</v>
      </c>
      <c r="B46" s="85"/>
      <c r="C46" s="85"/>
      <c r="D46" s="85"/>
      <c r="E46" s="100"/>
      <c r="F46" s="100"/>
    </row>
    <row r="47" spans="1:6" ht="12.75">
      <c r="A47" s="198" t="s">
        <v>539</v>
      </c>
      <c r="B47" s="199"/>
      <c r="C47" s="199"/>
      <c r="D47" s="199"/>
      <c r="E47" s="199"/>
      <c r="F47" s="199"/>
    </row>
    <row r="48" spans="1:6" ht="12.75">
      <c r="A48" s="84"/>
      <c r="B48" s="155"/>
      <c r="C48" s="155"/>
      <c r="D48" s="155"/>
      <c r="E48" s="158"/>
      <c r="F48" s="158"/>
    </row>
    <row r="49" spans="1:6" ht="12.75">
      <c r="A49" s="57"/>
      <c r="B49" s="58"/>
      <c r="C49" s="58"/>
      <c r="D49" s="58"/>
      <c r="E49" s="100"/>
      <c r="F49" s="100"/>
    </row>
    <row r="50" spans="2:6" ht="12.75">
      <c r="B50" s="100"/>
      <c r="C50" s="100"/>
      <c r="D50" s="100"/>
      <c r="E50" s="100"/>
      <c r="F50" s="100"/>
    </row>
    <row r="51" spans="2:6" ht="12.75">
      <c r="B51" s="100"/>
      <c r="C51" s="100"/>
      <c r="D51" s="100"/>
      <c r="E51" s="100"/>
      <c r="F51" s="100"/>
    </row>
    <row r="52" spans="2:6" ht="12.75">
      <c r="B52" s="100"/>
      <c r="C52" s="100"/>
      <c r="D52" s="100"/>
      <c r="E52" s="100"/>
      <c r="F52" s="100"/>
    </row>
    <row r="53" spans="2:6" ht="12.75">
      <c r="B53" s="100"/>
      <c r="C53" s="100"/>
      <c r="D53" s="100"/>
      <c r="E53" s="100"/>
      <c r="F53" s="100"/>
    </row>
    <row r="54" spans="2:6" ht="12.75">
      <c r="B54" s="100"/>
      <c r="C54" s="100"/>
      <c r="D54" s="100"/>
      <c r="E54" s="100"/>
      <c r="F54" s="100"/>
    </row>
    <row r="55" spans="2:6" ht="12.75">
      <c r="B55" s="100"/>
      <c r="C55" s="100"/>
      <c r="D55" s="100"/>
      <c r="E55" s="100"/>
      <c r="F55" s="100"/>
    </row>
    <row r="56" spans="2:6" ht="12.75">
      <c r="B56" s="100"/>
      <c r="C56" s="100"/>
      <c r="D56" s="100"/>
      <c r="E56" s="100"/>
      <c r="F56" s="100"/>
    </row>
    <row r="57" spans="2:6" ht="12.75">
      <c r="B57" s="100"/>
      <c r="C57" s="100"/>
      <c r="D57" s="100"/>
      <c r="E57" s="100"/>
      <c r="F57" s="100"/>
    </row>
    <row r="58" spans="2:6" ht="12.75">
      <c r="B58" s="100"/>
      <c r="C58" s="100"/>
      <c r="D58" s="100"/>
      <c r="E58" s="100"/>
      <c r="F58" s="100"/>
    </row>
    <row r="59" spans="2:6" ht="12.75">
      <c r="B59" s="100"/>
      <c r="C59" s="100"/>
      <c r="D59" s="100"/>
      <c r="E59" s="100"/>
      <c r="F59" s="100"/>
    </row>
    <row r="60" spans="2:6" ht="12.75">
      <c r="B60" s="100"/>
      <c r="C60" s="100"/>
      <c r="D60" s="100"/>
      <c r="E60" s="100"/>
      <c r="F60" s="100"/>
    </row>
    <row r="61" spans="2:6" ht="12.75">
      <c r="B61" s="100"/>
      <c r="C61" s="100"/>
      <c r="D61" s="100"/>
      <c r="E61" s="100"/>
      <c r="F61" s="100"/>
    </row>
    <row r="62" spans="2:6" ht="12.75">
      <c r="B62" s="100"/>
      <c r="C62" s="100"/>
      <c r="D62" s="100"/>
      <c r="E62" s="100"/>
      <c r="F62" s="100"/>
    </row>
    <row r="63" spans="2:6" ht="12.75">
      <c r="B63" s="100"/>
      <c r="C63" s="100"/>
      <c r="D63" s="100"/>
      <c r="E63" s="100"/>
      <c r="F63" s="100"/>
    </row>
    <row r="64" spans="2:6" ht="12.75">
      <c r="B64" s="100"/>
      <c r="C64" s="100"/>
      <c r="D64" s="100"/>
      <c r="E64" s="100"/>
      <c r="F64" s="100"/>
    </row>
    <row r="65" spans="2:6" ht="12.75">
      <c r="B65" s="100"/>
      <c r="C65" s="100"/>
      <c r="D65" s="100"/>
      <c r="E65" s="100"/>
      <c r="F65" s="100"/>
    </row>
    <row r="66" spans="2:6" ht="12.75">
      <c r="B66" s="100"/>
      <c r="C66" s="100"/>
      <c r="D66" s="100"/>
      <c r="E66" s="100"/>
      <c r="F66" s="100"/>
    </row>
    <row r="67" spans="2:6" ht="12.75">
      <c r="B67" s="100"/>
      <c r="C67" s="100"/>
      <c r="D67" s="100"/>
      <c r="E67" s="100"/>
      <c r="F67" s="100"/>
    </row>
    <row r="68" spans="2:6" ht="12.75">
      <c r="B68" s="100"/>
      <c r="C68" s="100"/>
      <c r="D68" s="100"/>
      <c r="E68" s="100"/>
      <c r="F68" s="100"/>
    </row>
    <row r="69" spans="2:6" ht="12.75">
      <c r="B69" s="100"/>
      <c r="C69" s="100"/>
      <c r="D69" s="100"/>
      <c r="E69" s="100"/>
      <c r="F69" s="100"/>
    </row>
    <row r="70" spans="2:6" ht="12.75">
      <c r="B70" s="100"/>
      <c r="C70" s="100"/>
      <c r="D70" s="100"/>
      <c r="E70" s="100"/>
      <c r="F70" s="100"/>
    </row>
    <row r="71" spans="2:6" ht="12.75">
      <c r="B71" s="100"/>
      <c r="C71" s="100"/>
      <c r="D71" s="100"/>
      <c r="E71" s="100"/>
      <c r="F71" s="100"/>
    </row>
    <row r="72" spans="2:6" ht="12.75">
      <c r="B72" s="100"/>
      <c r="C72" s="100"/>
      <c r="D72" s="100"/>
      <c r="E72" s="100"/>
      <c r="F72" s="100"/>
    </row>
    <row r="73" spans="2:6" ht="12.75">
      <c r="B73" s="100"/>
      <c r="C73" s="100"/>
      <c r="D73" s="100"/>
      <c r="E73" s="100"/>
      <c r="F73" s="100"/>
    </row>
    <row r="74" spans="2:6" ht="12.75">
      <c r="B74" s="100"/>
      <c r="C74" s="100"/>
      <c r="D74" s="100"/>
      <c r="E74" s="100"/>
      <c r="F74" s="100"/>
    </row>
    <row r="75" spans="2:6" ht="12.75">
      <c r="B75" s="100"/>
      <c r="C75" s="100"/>
      <c r="D75" s="100"/>
      <c r="E75" s="100"/>
      <c r="F75" s="100"/>
    </row>
    <row r="76" spans="2:6" ht="12.75">
      <c r="B76" s="100"/>
      <c r="C76" s="100"/>
      <c r="D76" s="100"/>
      <c r="E76" s="100"/>
      <c r="F76" s="100"/>
    </row>
    <row r="77" spans="2:6" ht="12.75">
      <c r="B77" s="100"/>
      <c r="C77" s="100"/>
      <c r="D77" s="100"/>
      <c r="E77" s="100"/>
      <c r="F77" s="100"/>
    </row>
    <row r="78" spans="2:6" ht="12.75">
      <c r="B78" s="100"/>
      <c r="C78" s="100"/>
      <c r="D78" s="100"/>
      <c r="E78" s="100"/>
      <c r="F78" s="100"/>
    </row>
    <row r="79" spans="2:6" ht="12.75">
      <c r="B79" s="100"/>
      <c r="C79" s="100"/>
      <c r="D79" s="100"/>
      <c r="E79" s="100"/>
      <c r="F79" s="100"/>
    </row>
    <row r="80" spans="2:6" ht="12.75">
      <c r="B80" s="100"/>
      <c r="C80" s="100"/>
      <c r="D80" s="100"/>
      <c r="E80" s="100"/>
      <c r="F80" s="100"/>
    </row>
    <row r="81" spans="2:6" ht="12.75">
      <c r="B81" s="100"/>
      <c r="C81" s="100"/>
      <c r="D81" s="100"/>
      <c r="E81" s="100"/>
      <c r="F81" s="100"/>
    </row>
    <row r="82" spans="2:6" ht="12.75">
      <c r="B82" s="100"/>
      <c r="C82" s="100"/>
      <c r="D82" s="100"/>
      <c r="E82" s="100"/>
      <c r="F82" s="100"/>
    </row>
    <row r="83" spans="2:6" ht="12.75">
      <c r="B83" s="100"/>
      <c r="C83" s="100"/>
      <c r="D83" s="100"/>
      <c r="E83" s="100"/>
      <c r="F83" s="100"/>
    </row>
    <row r="84" spans="2:6" ht="12.75">
      <c r="B84" s="100"/>
      <c r="C84" s="100"/>
      <c r="D84" s="100"/>
      <c r="E84" s="100"/>
      <c r="F84" s="100"/>
    </row>
    <row r="85" spans="2:6" ht="12.75">
      <c r="B85" s="100"/>
      <c r="C85" s="100"/>
      <c r="D85" s="100"/>
      <c r="E85" s="100"/>
      <c r="F85" s="100"/>
    </row>
    <row r="86" spans="2:6" ht="12.75">
      <c r="B86" s="100"/>
      <c r="C86" s="100"/>
      <c r="D86" s="100"/>
      <c r="E86" s="100"/>
      <c r="F86" s="100"/>
    </row>
    <row r="87" spans="2:6" ht="12.75">
      <c r="B87" s="100"/>
      <c r="C87" s="100"/>
      <c r="D87" s="100"/>
      <c r="E87" s="100"/>
      <c r="F87" s="100"/>
    </row>
    <row r="88" spans="2:6" ht="12.75">
      <c r="B88" s="100"/>
      <c r="C88" s="100"/>
      <c r="D88" s="100"/>
      <c r="E88" s="100"/>
      <c r="F88" s="100"/>
    </row>
    <row r="89" spans="2:6" ht="12.75">
      <c r="B89" s="100"/>
      <c r="C89" s="100"/>
      <c r="D89" s="100"/>
      <c r="E89" s="100"/>
      <c r="F89" s="100"/>
    </row>
    <row r="90" spans="2:6" ht="12.75">
      <c r="B90" s="100"/>
      <c r="C90" s="100"/>
      <c r="D90" s="100"/>
      <c r="E90" s="100"/>
      <c r="F90" s="100"/>
    </row>
    <row r="91" spans="2:6" ht="12.75">
      <c r="B91" s="100"/>
      <c r="C91" s="100"/>
      <c r="D91" s="100"/>
      <c r="E91" s="100"/>
      <c r="F91" s="100"/>
    </row>
    <row r="92" spans="2:6" ht="12.75">
      <c r="B92" s="100"/>
      <c r="C92" s="100"/>
      <c r="D92" s="100"/>
      <c r="E92" s="100"/>
      <c r="F92" s="100"/>
    </row>
    <row r="93" spans="2:6" ht="12.75">
      <c r="B93" s="100"/>
      <c r="C93" s="100"/>
      <c r="D93" s="100"/>
      <c r="E93" s="100"/>
      <c r="F93" s="100"/>
    </row>
    <row r="94" spans="2:6" ht="12.75">
      <c r="B94" s="100"/>
      <c r="C94" s="100"/>
      <c r="D94" s="100"/>
      <c r="E94" s="100"/>
      <c r="F94" s="100"/>
    </row>
    <row r="95" spans="2:6" ht="12.75">
      <c r="B95" s="100"/>
      <c r="C95" s="100"/>
      <c r="D95" s="100"/>
      <c r="E95" s="100"/>
      <c r="F95" s="100"/>
    </row>
    <row r="96" spans="2:6" ht="12.75">
      <c r="B96" s="100"/>
      <c r="C96" s="100"/>
      <c r="D96" s="100"/>
      <c r="E96" s="100"/>
      <c r="F96" s="100"/>
    </row>
    <row r="97" spans="2:6" ht="12.75">
      <c r="B97" s="100"/>
      <c r="C97" s="100"/>
      <c r="D97" s="100"/>
      <c r="E97" s="100"/>
      <c r="F97" s="100"/>
    </row>
    <row r="98" spans="2:6" ht="12.75">
      <c r="B98" s="100"/>
      <c r="C98" s="100"/>
      <c r="D98" s="100"/>
      <c r="E98" s="100"/>
      <c r="F98" s="100"/>
    </row>
    <row r="99" spans="2:6" ht="12.75">
      <c r="B99" s="100"/>
      <c r="C99" s="100"/>
      <c r="D99" s="100"/>
      <c r="E99" s="100"/>
      <c r="F99" s="100"/>
    </row>
    <row r="100" spans="2:6" ht="12.75">
      <c r="B100" s="100"/>
      <c r="C100" s="100"/>
      <c r="D100" s="100"/>
      <c r="E100" s="100"/>
      <c r="F100" s="100"/>
    </row>
    <row r="101" spans="2:6" ht="12.75">
      <c r="B101" s="100"/>
      <c r="C101" s="100"/>
      <c r="D101" s="100"/>
      <c r="E101" s="100"/>
      <c r="F101" s="100"/>
    </row>
    <row r="102" spans="2:6" ht="12.75">
      <c r="B102" s="100"/>
      <c r="C102" s="100"/>
      <c r="D102" s="100"/>
      <c r="E102" s="100"/>
      <c r="F102" s="100"/>
    </row>
    <row r="103" spans="2:6" ht="12.75">
      <c r="B103" s="100"/>
      <c r="C103" s="100"/>
      <c r="D103" s="100"/>
      <c r="E103" s="100"/>
      <c r="F103" s="100"/>
    </row>
    <row r="104" spans="2:6" ht="12.75">
      <c r="B104" s="100"/>
      <c r="C104" s="100"/>
      <c r="D104" s="100"/>
      <c r="E104" s="100"/>
      <c r="F104" s="100"/>
    </row>
    <row r="105" spans="2:6" ht="12.75">
      <c r="B105" s="100"/>
      <c r="C105" s="100"/>
      <c r="D105" s="100"/>
      <c r="E105" s="100"/>
      <c r="F105" s="100"/>
    </row>
    <row r="106" spans="2:6" ht="12.75">
      <c r="B106" s="100"/>
      <c r="C106" s="100"/>
      <c r="D106" s="100"/>
      <c r="E106" s="100"/>
      <c r="F106" s="100"/>
    </row>
    <row r="107" spans="2:6" ht="12.75">
      <c r="B107" s="100"/>
      <c r="C107" s="100"/>
      <c r="D107" s="100"/>
      <c r="E107" s="100"/>
      <c r="F107" s="100"/>
    </row>
    <row r="108" spans="2:6" ht="12.75">
      <c r="B108" s="100"/>
      <c r="C108" s="100"/>
      <c r="D108" s="100"/>
      <c r="E108" s="100"/>
      <c r="F108" s="100"/>
    </row>
    <row r="109" spans="2:6" ht="12.75">
      <c r="B109" s="100"/>
      <c r="C109" s="100"/>
      <c r="D109" s="100"/>
      <c r="E109" s="100"/>
      <c r="F109" s="100"/>
    </row>
    <row r="110" spans="2:6" ht="12.75">
      <c r="B110" s="100"/>
      <c r="C110" s="100"/>
      <c r="D110" s="100"/>
      <c r="E110" s="100"/>
      <c r="F110" s="100"/>
    </row>
    <row r="111" spans="2:6" ht="12.75">
      <c r="B111" s="100"/>
      <c r="C111" s="100"/>
      <c r="D111" s="100"/>
      <c r="E111" s="100"/>
      <c r="F111" s="100"/>
    </row>
    <row r="112" spans="2:6" ht="12.75">
      <c r="B112" s="100"/>
      <c r="C112" s="100"/>
      <c r="D112" s="100"/>
      <c r="E112" s="100"/>
      <c r="F112" s="100"/>
    </row>
    <row r="113" spans="2:6" ht="12.75">
      <c r="B113" s="100"/>
      <c r="C113" s="100"/>
      <c r="D113" s="100"/>
      <c r="E113" s="100"/>
      <c r="F113" s="100"/>
    </row>
    <row r="114" spans="2:6" ht="12.75">
      <c r="B114" s="100"/>
      <c r="C114" s="100"/>
      <c r="D114" s="100"/>
      <c r="E114" s="100"/>
      <c r="F114" s="100"/>
    </row>
    <row r="115" spans="2:6" ht="12.75">
      <c r="B115" s="100"/>
      <c r="C115" s="100"/>
      <c r="D115" s="100"/>
      <c r="E115" s="100"/>
      <c r="F115" s="100"/>
    </row>
    <row r="116" spans="2:6" ht="12.75">
      <c r="B116" s="100"/>
      <c r="C116" s="100"/>
      <c r="D116" s="100"/>
      <c r="E116" s="100"/>
      <c r="F116" s="100"/>
    </row>
    <row r="117" spans="2:6" ht="12.75">
      <c r="B117" s="100"/>
      <c r="C117" s="100"/>
      <c r="D117" s="100"/>
      <c r="E117" s="100"/>
      <c r="F117" s="100"/>
    </row>
    <row r="118" spans="2:6" ht="12.75">
      <c r="B118" s="100"/>
      <c r="C118" s="100"/>
      <c r="D118" s="100"/>
      <c r="E118" s="100"/>
      <c r="F118" s="100"/>
    </row>
    <row r="119" spans="2:6" ht="12.75">
      <c r="B119" s="100"/>
      <c r="C119" s="100"/>
      <c r="D119" s="100"/>
      <c r="E119" s="100"/>
      <c r="F119" s="100"/>
    </row>
    <row r="120" spans="2:6" ht="12.75">
      <c r="B120" s="100"/>
      <c r="C120" s="100"/>
      <c r="D120" s="100"/>
      <c r="E120" s="100"/>
      <c r="F120" s="100"/>
    </row>
    <row r="121" spans="2:6" ht="12.75">
      <c r="B121" s="100"/>
      <c r="C121" s="100"/>
      <c r="D121" s="100"/>
      <c r="E121" s="100"/>
      <c r="F121" s="100"/>
    </row>
    <row r="122" spans="2:6" ht="12.75">
      <c r="B122" s="100"/>
      <c r="C122" s="100"/>
      <c r="D122" s="100"/>
      <c r="E122" s="100"/>
      <c r="F122" s="100"/>
    </row>
    <row r="123" spans="2:6" ht="12.75">
      <c r="B123" s="100"/>
      <c r="C123" s="100"/>
      <c r="D123" s="100"/>
      <c r="E123" s="100"/>
      <c r="F123" s="100"/>
    </row>
    <row r="124" spans="2:6" ht="12.75">
      <c r="B124" s="100"/>
      <c r="C124" s="100"/>
      <c r="D124" s="100"/>
      <c r="E124" s="100"/>
      <c r="F124" s="100"/>
    </row>
    <row r="125" spans="2:6" ht="12.75">
      <c r="B125" s="100"/>
      <c r="C125" s="100"/>
      <c r="D125" s="100"/>
      <c r="E125" s="100"/>
      <c r="F125" s="100"/>
    </row>
    <row r="126" spans="2:6" ht="12.75">
      <c r="B126" s="100"/>
      <c r="C126" s="100"/>
      <c r="D126" s="100"/>
      <c r="E126" s="100"/>
      <c r="F126" s="100"/>
    </row>
    <row r="127" spans="2:6" ht="12.75">
      <c r="B127" s="100"/>
      <c r="C127" s="100"/>
      <c r="D127" s="100"/>
      <c r="E127" s="100"/>
      <c r="F127" s="100"/>
    </row>
    <row r="128" spans="2:6" ht="12.75">
      <c r="B128" s="100"/>
      <c r="C128" s="100"/>
      <c r="D128" s="100"/>
      <c r="E128" s="100"/>
      <c r="F128" s="100"/>
    </row>
    <row r="129" spans="2:6" ht="12.75">
      <c r="B129" s="100"/>
      <c r="C129" s="100"/>
      <c r="D129" s="100"/>
      <c r="E129" s="100"/>
      <c r="F129" s="100"/>
    </row>
    <row r="130" spans="2:6" ht="12.75">
      <c r="B130" s="100"/>
      <c r="C130" s="100"/>
      <c r="D130" s="100"/>
      <c r="E130" s="100"/>
      <c r="F130" s="100"/>
    </row>
    <row r="131" spans="2:6" ht="12.75">
      <c r="B131" s="100"/>
      <c r="C131" s="100"/>
      <c r="D131" s="100"/>
      <c r="E131" s="100"/>
      <c r="F131" s="100"/>
    </row>
    <row r="132" spans="2:6" ht="12.75">
      <c r="B132" s="100"/>
      <c r="C132" s="100"/>
      <c r="D132" s="100"/>
      <c r="E132" s="100"/>
      <c r="F132" s="100"/>
    </row>
    <row r="133" spans="2:6" ht="12.75">
      <c r="B133" s="100"/>
      <c r="C133" s="100"/>
      <c r="D133" s="100"/>
      <c r="E133" s="100"/>
      <c r="F133" s="100"/>
    </row>
    <row r="134" spans="2:6" ht="12.75">
      <c r="B134" s="100"/>
      <c r="C134" s="100"/>
      <c r="D134" s="100"/>
      <c r="E134" s="100"/>
      <c r="F134" s="100"/>
    </row>
    <row r="135" spans="2:6" ht="12.75">
      <c r="B135" s="100"/>
      <c r="C135" s="100"/>
      <c r="D135" s="100"/>
      <c r="E135" s="100"/>
      <c r="F135" s="100"/>
    </row>
    <row r="136" spans="2:6" ht="12.75">
      <c r="B136" s="100"/>
      <c r="C136" s="100"/>
      <c r="D136" s="100"/>
      <c r="E136" s="100"/>
      <c r="F136" s="100"/>
    </row>
    <row r="137" spans="2:6" ht="12.75">
      <c r="B137" s="100"/>
      <c r="C137" s="100"/>
      <c r="D137" s="100"/>
      <c r="E137" s="100"/>
      <c r="F137" s="100"/>
    </row>
    <row r="138" spans="2:6" ht="12.75">
      <c r="B138" s="100"/>
      <c r="C138" s="100"/>
      <c r="D138" s="100"/>
      <c r="E138" s="100"/>
      <c r="F138" s="100"/>
    </row>
    <row r="139" spans="2:6" ht="12.75">
      <c r="B139" s="100"/>
      <c r="C139" s="100"/>
      <c r="D139" s="100"/>
      <c r="E139" s="100"/>
      <c r="F139" s="100"/>
    </row>
    <row r="140" spans="2:6" ht="12.75">
      <c r="B140" s="100"/>
      <c r="C140" s="100"/>
      <c r="D140" s="100"/>
      <c r="E140" s="100"/>
      <c r="F140" s="100"/>
    </row>
    <row r="141" spans="2:6" ht="12.75">
      <c r="B141" s="100"/>
      <c r="C141" s="100"/>
      <c r="D141" s="100"/>
      <c r="E141" s="100"/>
      <c r="F141" s="100"/>
    </row>
    <row r="142" spans="2:6" ht="12.75">
      <c r="B142" s="100"/>
      <c r="C142" s="100"/>
      <c r="D142" s="100"/>
      <c r="E142" s="100"/>
      <c r="F142" s="100"/>
    </row>
    <row r="143" spans="2:6" ht="12.75">
      <c r="B143" s="100"/>
      <c r="C143" s="100"/>
      <c r="D143" s="100"/>
      <c r="E143" s="100"/>
      <c r="F143" s="100"/>
    </row>
    <row r="144" spans="2:6" ht="12.75">
      <c r="B144" s="100"/>
      <c r="C144" s="100"/>
      <c r="D144" s="100"/>
      <c r="E144" s="100"/>
      <c r="F144" s="100"/>
    </row>
    <row r="145" spans="2:6" ht="12.75">
      <c r="B145" s="100"/>
      <c r="C145" s="100"/>
      <c r="D145" s="100"/>
      <c r="E145" s="100"/>
      <c r="F145" s="100"/>
    </row>
    <row r="146" spans="2:6" ht="12.75">
      <c r="B146" s="100"/>
      <c r="C146" s="100"/>
      <c r="D146" s="100"/>
      <c r="E146" s="100"/>
      <c r="F146" s="100"/>
    </row>
    <row r="147" spans="2:6" ht="12.75">
      <c r="B147" s="100"/>
      <c r="C147" s="100"/>
      <c r="D147" s="100"/>
      <c r="E147" s="100"/>
      <c r="F147" s="100"/>
    </row>
    <row r="148" spans="2:6" ht="12.75">
      <c r="B148" s="100"/>
      <c r="C148" s="100"/>
      <c r="D148" s="100"/>
      <c r="E148" s="100"/>
      <c r="F148" s="100"/>
    </row>
    <row r="149" spans="2:6" ht="12.75">
      <c r="B149" s="100"/>
      <c r="C149" s="100"/>
      <c r="D149" s="100"/>
      <c r="E149" s="100"/>
      <c r="F149" s="100"/>
    </row>
    <row r="150" spans="2:6" ht="12.75">
      <c r="B150" s="100"/>
      <c r="C150" s="100"/>
      <c r="D150" s="100"/>
      <c r="E150" s="100"/>
      <c r="F150" s="100"/>
    </row>
    <row r="151" spans="2:6" ht="12.75">
      <c r="B151" s="100"/>
      <c r="C151" s="100"/>
      <c r="D151" s="100"/>
      <c r="E151" s="100"/>
      <c r="F151" s="100"/>
    </row>
    <row r="152" spans="2:6" ht="12.75">
      <c r="B152" s="100"/>
      <c r="C152" s="100"/>
      <c r="D152" s="100"/>
      <c r="E152" s="100"/>
      <c r="F152" s="100"/>
    </row>
    <row r="153" spans="2:6" ht="12.75">
      <c r="B153" s="100"/>
      <c r="C153" s="100"/>
      <c r="D153" s="100"/>
      <c r="E153" s="100"/>
      <c r="F153" s="100"/>
    </row>
    <row r="154" spans="2:6" ht="12.75">
      <c r="B154" s="100"/>
      <c r="C154" s="100"/>
      <c r="D154" s="100"/>
      <c r="E154" s="100"/>
      <c r="F154" s="100"/>
    </row>
    <row r="155" spans="2:6" ht="12.75">
      <c r="B155" s="100"/>
      <c r="C155" s="100"/>
      <c r="D155" s="100"/>
      <c r="E155" s="100"/>
      <c r="F155" s="100"/>
    </row>
    <row r="156" spans="2:6" ht="12.75">
      <c r="B156" s="100"/>
      <c r="C156" s="100"/>
      <c r="D156" s="100"/>
      <c r="E156" s="100"/>
      <c r="F156" s="100"/>
    </row>
    <row r="157" spans="2:6" ht="12.75">
      <c r="B157" s="100"/>
      <c r="C157" s="100"/>
      <c r="D157" s="100"/>
      <c r="E157" s="100"/>
      <c r="F157" s="100"/>
    </row>
    <row r="158" spans="2:6" ht="12.75">
      <c r="B158" s="100"/>
      <c r="C158" s="100"/>
      <c r="D158" s="100"/>
      <c r="E158" s="100"/>
      <c r="F158" s="100"/>
    </row>
    <row r="159" spans="2:6" ht="12.75">
      <c r="B159" s="100"/>
      <c r="C159" s="100"/>
      <c r="D159" s="100"/>
      <c r="E159" s="100"/>
      <c r="F159" s="100"/>
    </row>
    <row r="160" spans="2:6" ht="12.75">
      <c r="B160" s="100"/>
      <c r="C160" s="100"/>
      <c r="D160" s="100"/>
      <c r="E160" s="100"/>
      <c r="F160" s="100"/>
    </row>
    <row r="161" spans="2:6" ht="12.75">
      <c r="B161" s="100"/>
      <c r="C161" s="100"/>
      <c r="D161" s="100"/>
      <c r="E161" s="100"/>
      <c r="F161" s="100"/>
    </row>
    <row r="162" spans="2:6" ht="12.75">
      <c r="B162" s="100"/>
      <c r="C162" s="100"/>
      <c r="D162" s="100"/>
      <c r="E162" s="100"/>
      <c r="F162" s="100"/>
    </row>
    <row r="163" spans="2:6" ht="12.75">
      <c r="B163" s="100"/>
      <c r="C163" s="100"/>
      <c r="D163" s="100"/>
      <c r="E163" s="100"/>
      <c r="F163" s="100"/>
    </row>
    <row r="164" spans="2:6" ht="12.75">
      <c r="B164" s="100"/>
      <c r="C164" s="100"/>
      <c r="D164" s="100"/>
      <c r="E164" s="100"/>
      <c r="F164" s="100"/>
    </row>
    <row r="165" spans="2:6" ht="12.75">
      <c r="B165" s="100"/>
      <c r="C165" s="100"/>
      <c r="D165" s="100"/>
      <c r="E165" s="100"/>
      <c r="F165" s="100"/>
    </row>
    <row r="166" spans="2:6" ht="12.75">
      <c r="B166" s="100"/>
      <c r="C166" s="100"/>
      <c r="D166" s="100"/>
      <c r="E166" s="100"/>
      <c r="F166" s="100"/>
    </row>
    <row r="167" spans="2:6" ht="12.75">
      <c r="B167" s="100"/>
      <c r="C167" s="100"/>
      <c r="D167" s="100"/>
      <c r="E167" s="100"/>
      <c r="F167" s="100"/>
    </row>
    <row r="168" spans="2:6" ht="12.75">
      <c r="B168" s="100"/>
      <c r="C168" s="100"/>
      <c r="D168" s="100"/>
      <c r="E168" s="100"/>
      <c r="F168" s="100"/>
    </row>
    <row r="169" spans="2:6" ht="12.75">
      <c r="B169" s="100"/>
      <c r="C169" s="100"/>
      <c r="D169" s="100"/>
      <c r="E169" s="100"/>
      <c r="F169" s="100"/>
    </row>
    <row r="170" spans="2:6" ht="12.75">
      <c r="B170" s="100"/>
      <c r="C170" s="100"/>
      <c r="D170" s="100"/>
      <c r="E170" s="100"/>
      <c r="F170" s="100"/>
    </row>
    <row r="171" spans="2:6" ht="12.75">
      <c r="B171" s="100"/>
      <c r="C171" s="100"/>
      <c r="D171" s="100"/>
      <c r="E171" s="100"/>
      <c r="F171" s="100"/>
    </row>
    <row r="172" spans="2:6" ht="12.75">
      <c r="B172" s="100"/>
      <c r="C172" s="100"/>
      <c r="D172" s="100"/>
      <c r="E172" s="100"/>
      <c r="F172" s="100"/>
    </row>
    <row r="173" spans="2:6" ht="12.75">
      <c r="B173" s="100"/>
      <c r="C173" s="100"/>
      <c r="D173" s="100"/>
      <c r="E173" s="100"/>
      <c r="F173" s="100"/>
    </row>
    <row r="174" spans="2:6" ht="12.75">
      <c r="B174" s="100"/>
      <c r="C174" s="100"/>
      <c r="D174" s="100"/>
      <c r="E174" s="100"/>
      <c r="F174" s="100"/>
    </row>
    <row r="175" spans="2:6" ht="12.75">
      <c r="B175" s="100"/>
      <c r="C175" s="100"/>
      <c r="D175" s="100"/>
      <c r="E175" s="100"/>
      <c r="F175" s="100"/>
    </row>
    <row r="176" spans="2:6" ht="12.75">
      <c r="B176" s="100"/>
      <c r="C176" s="100"/>
      <c r="D176" s="100"/>
      <c r="E176" s="100"/>
      <c r="F176" s="100"/>
    </row>
    <row r="177" spans="2:6" ht="12.75">
      <c r="B177" s="100"/>
      <c r="C177" s="100"/>
      <c r="D177" s="100"/>
      <c r="E177" s="100"/>
      <c r="F177" s="100"/>
    </row>
    <row r="178" spans="2:6" ht="12.75">
      <c r="B178" s="100"/>
      <c r="C178" s="100"/>
      <c r="D178" s="100"/>
      <c r="E178" s="100"/>
      <c r="F178" s="100"/>
    </row>
    <row r="179" spans="2:6" ht="12.75">
      <c r="B179" s="100"/>
      <c r="C179" s="100"/>
      <c r="D179" s="100"/>
      <c r="E179" s="100"/>
      <c r="F179" s="100"/>
    </row>
    <row r="180" spans="2:6" ht="12.75">
      <c r="B180" s="100"/>
      <c r="C180" s="100"/>
      <c r="D180" s="100"/>
      <c r="E180" s="100"/>
      <c r="F180" s="100"/>
    </row>
    <row r="181" spans="2:6" ht="12.75">
      <c r="B181" s="100"/>
      <c r="C181" s="100"/>
      <c r="D181" s="100"/>
      <c r="E181" s="100"/>
      <c r="F181" s="100"/>
    </row>
    <row r="182" spans="2:6" ht="12.75">
      <c r="B182" s="100"/>
      <c r="C182" s="100"/>
      <c r="D182" s="100"/>
      <c r="E182" s="100"/>
      <c r="F182" s="100"/>
    </row>
    <row r="183" spans="2:6" ht="12.75">
      <c r="B183" s="100"/>
      <c r="C183" s="100"/>
      <c r="D183" s="100"/>
      <c r="E183" s="100"/>
      <c r="F183" s="100"/>
    </row>
    <row r="184" spans="2:6" ht="12.75">
      <c r="B184" s="100"/>
      <c r="C184" s="100"/>
      <c r="D184" s="100"/>
      <c r="E184" s="100"/>
      <c r="F184" s="100"/>
    </row>
  </sheetData>
  <mergeCells count="2">
    <mergeCell ref="A28:B28"/>
    <mergeCell ref="A47:F47"/>
  </mergeCells>
  <printOptions/>
  <pageMargins left="0.5" right="0.5" top="1" bottom="0.5" header="0.5" footer="0.25"/>
  <pageSetup horizontalDpi="300" verticalDpi="300" orientation="portrait" paperSize="9" scale="94" r:id="rId2"/>
  <headerFooter alignWithMargins="0">
    <oddFooter>&amp;C&amp;"Times New Roman,Regular" 25</oddFooter>
  </headerFooter>
  <drawing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6">
      <selection activeCell="A2" sqref="A2"/>
    </sheetView>
  </sheetViews>
  <sheetFormatPr defaultColWidth="9.140625" defaultRowHeight="12.75"/>
  <cols>
    <col min="1" max="1" width="68.7109375" style="62" customWidth="1"/>
    <col min="2" max="2" width="14.421875" style="58" customWidth="1"/>
    <col min="3" max="3" width="1.7109375" style="58" customWidth="1"/>
    <col min="4" max="4" width="14.421875" style="58" customWidth="1"/>
    <col min="5" max="16384" width="9.140625" style="58" customWidth="1"/>
  </cols>
  <sheetData>
    <row r="1" ht="15.75">
      <c r="A1" s="55" t="s">
        <v>535</v>
      </c>
    </row>
    <row r="2" spans="1:4" ht="12.75">
      <c r="A2" s="57"/>
      <c r="B2" s="7" t="str">
        <f>+'I &amp; E'!$H$6</f>
        <v>Year ended</v>
      </c>
      <c r="C2" s="8"/>
      <c r="D2" s="7" t="str">
        <f>+'I &amp; E'!$J$6</f>
        <v>Year ended</v>
      </c>
    </row>
    <row r="3" spans="1:4" ht="12.75">
      <c r="A3" s="57"/>
      <c r="B3" s="21">
        <f>+'I &amp; E'!$H$7</f>
        <v>38199</v>
      </c>
      <c r="C3" s="8"/>
      <c r="D3" s="21">
        <f>+'I &amp; E'!$J$7</f>
        <v>37833</v>
      </c>
    </row>
    <row r="4" spans="1:4" ht="12.75">
      <c r="A4" s="57"/>
      <c r="B4" s="10" t="s">
        <v>198</v>
      </c>
      <c r="C4" s="10"/>
      <c r="D4" s="10" t="s">
        <v>198</v>
      </c>
    </row>
    <row r="5" ht="12.75">
      <c r="A5" s="57"/>
    </row>
    <row r="6" spans="1:4" ht="12.75">
      <c r="A6" s="57" t="s">
        <v>490</v>
      </c>
      <c r="B6" s="95">
        <v>15</v>
      </c>
      <c r="C6" s="95"/>
      <c r="D6" s="95">
        <v>12</v>
      </c>
    </row>
    <row r="7" spans="1:4" ht="12.75">
      <c r="A7" s="57" t="s">
        <v>491</v>
      </c>
      <c r="B7" s="95">
        <v>0</v>
      </c>
      <c r="C7" s="95"/>
      <c r="D7" s="95">
        <v>0</v>
      </c>
    </row>
    <row r="8" spans="1:4" ht="12.75">
      <c r="A8" s="57" t="s">
        <v>533</v>
      </c>
      <c r="B8" s="95">
        <v>156</v>
      </c>
      <c r="C8" s="95"/>
      <c r="D8" s="95">
        <v>240</v>
      </c>
    </row>
    <row r="9" spans="1:4" ht="12.75">
      <c r="A9" s="57" t="s">
        <v>492</v>
      </c>
      <c r="B9" s="95">
        <v>57</v>
      </c>
      <c r="C9" s="95"/>
      <c r="D9" s="95">
        <v>51</v>
      </c>
    </row>
    <row r="10" spans="1:4" ht="12.75">
      <c r="A10" s="57"/>
      <c r="B10" s="95"/>
      <c r="C10" s="95"/>
      <c r="D10" s="95"/>
    </row>
    <row r="11" spans="1:4" ht="13.5" thickBot="1">
      <c r="A11" s="57" t="s">
        <v>253</v>
      </c>
      <c r="B11" s="20">
        <f>SUM(B6:B9)</f>
        <v>228</v>
      </c>
      <c r="C11" s="95"/>
      <c r="D11" s="20">
        <f>SUM(D6:D9)</f>
        <v>303</v>
      </c>
    </row>
    <row r="12" ht="13.5" thickTop="1">
      <c r="A12" s="57"/>
    </row>
    <row r="13" spans="1:4" ht="12.75">
      <c r="A13" s="84" t="s">
        <v>493</v>
      </c>
      <c r="B13" s="85"/>
      <c r="C13" s="85"/>
      <c r="D13" s="85"/>
    </row>
    <row r="14" spans="1:4" ht="12.75">
      <c r="A14" s="84" t="s">
        <v>494</v>
      </c>
      <c r="B14" s="85"/>
      <c r="C14" s="85"/>
      <c r="D14" s="85"/>
    </row>
    <row r="15" spans="1:4" ht="12.75">
      <c r="A15" s="84" t="s">
        <v>495</v>
      </c>
      <c r="B15" s="85"/>
      <c r="C15" s="85"/>
      <c r="D15" s="85"/>
    </row>
    <row r="16" spans="1:5" ht="12.75">
      <c r="A16" s="84" t="s">
        <v>496</v>
      </c>
      <c r="B16" s="87"/>
      <c r="C16" s="87"/>
      <c r="D16" s="87"/>
      <c r="E16" s="61"/>
    </row>
    <row r="17" spans="1:4" ht="0.75" customHeight="1">
      <c r="A17" s="86" t="s">
        <v>497</v>
      </c>
      <c r="B17" s="85"/>
      <c r="C17" s="85"/>
      <c r="D17" s="85"/>
    </row>
    <row r="18" spans="1:4" ht="12.75" hidden="1">
      <c r="A18" s="86"/>
      <c r="B18" s="85"/>
      <c r="C18" s="85"/>
      <c r="D18" s="85"/>
    </row>
    <row r="19" spans="1:4" ht="12.75" hidden="1">
      <c r="A19" s="86"/>
      <c r="B19" s="85"/>
      <c r="C19" s="85"/>
      <c r="D19" s="85"/>
    </row>
    <row r="20" spans="1:4" ht="12.75" hidden="1">
      <c r="A20" s="86"/>
      <c r="B20" s="85"/>
      <c r="C20" s="85"/>
      <c r="D20" s="85"/>
    </row>
    <row r="21" spans="1:4" ht="12.75" hidden="1">
      <c r="A21" s="86"/>
      <c r="B21" s="85"/>
      <c r="C21" s="85"/>
      <c r="D21" s="85"/>
    </row>
    <row r="22" spans="1:4" ht="12.75">
      <c r="A22" s="86" t="s">
        <v>524</v>
      </c>
      <c r="B22" s="85"/>
      <c r="C22" s="85"/>
      <c r="D22" s="85"/>
    </row>
    <row r="23" ht="12.75">
      <c r="A23" s="57"/>
    </row>
    <row r="24" s="23" customFormat="1" ht="15.75">
      <c r="A24" s="6" t="s">
        <v>534</v>
      </c>
    </row>
    <row r="25" spans="1:4" s="8" customFormat="1" ht="12.75">
      <c r="A25" s="9"/>
      <c r="B25" s="7" t="str">
        <f>+'I &amp; E'!$H$6</f>
        <v>Year ended</v>
      </c>
      <c r="D25" s="7" t="str">
        <f>+'I &amp; E'!$J$6</f>
        <v>Year ended</v>
      </c>
    </row>
    <row r="26" spans="1:4" s="8" customFormat="1" ht="12.75">
      <c r="A26" s="9"/>
      <c r="B26" s="21">
        <f>+'I &amp; E'!$H$7</f>
        <v>38199</v>
      </c>
      <c r="D26" s="21">
        <f>+'I &amp; E'!$J$7</f>
        <v>37833</v>
      </c>
    </row>
    <row r="27" spans="1:4" s="8" customFormat="1" ht="12.75">
      <c r="A27" s="9"/>
      <c r="B27" s="10" t="s">
        <v>198</v>
      </c>
      <c r="C27" s="10"/>
      <c r="D27" s="10" t="s">
        <v>198</v>
      </c>
    </row>
    <row r="28" s="8" customFormat="1" ht="12.75">
      <c r="A28" s="9"/>
    </row>
    <row r="29" spans="1:4" s="8" customFormat="1" ht="12.75">
      <c r="A29" s="62" t="s">
        <v>345</v>
      </c>
      <c r="B29" s="95">
        <v>717</v>
      </c>
      <c r="C29" s="16"/>
      <c r="D29" s="95">
        <v>594</v>
      </c>
    </row>
    <row r="30" spans="1:4" ht="12.75">
      <c r="A30" s="62" t="s">
        <v>228</v>
      </c>
      <c r="B30" s="95">
        <v>171</v>
      </c>
      <c r="C30" s="95"/>
      <c r="D30" s="95">
        <v>96</v>
      </c>
    </row>
    <row r="31" spans="1:4" ht="12.75">
      <c r="A31" s="62" t="s">
        <v>346</v>
      </c>
      <c r="B31" s="95">
        <v>600</v>
      </c>
      <c r="C31" s="95"/>
      <c r="D31" s="95">
        <v>500</v>
      </c>
    </row>
    <row r="32" spans="1:4" ht="12.75">
      <c r="A32" s="57" t="s">
        <v>158</v>
      </c>
      <c r="B32" s="95">
        <v>81</v>
      </c>
      <c r="C32" s="95"/>
      <c r="D32" s="95">
        <v>78</v>
      </c>
    </row>
    <row r="33" spans="1:4" ht="12.75">
      <c r="A33" s="62" t="s">
        <v>226</v>
      </c>
      <c r="B33" s="95">
        <v>981</v>
      </c>
      <c r="C33" s="95"/>
      <c r="D33" s="95">
        <v>607</v>
      </c>
    </row>
    <row r="34" spans="2:4" ht="12.75">
      <c r="B34" s="95"/>
      <c r="C34" s="95"/>
      <c r="D34" s="95"/>
    </row>
    <row r="35" spans="2:4" ht="13.5" thickBot="1">
      <c r="B35" s="20">
        <f>SUM(B29:B34)</f>
        <v>2550</v>
      </c>
      <c r="C35" s="95"/>
      <c r="D35" s="20">
        <f>SUM(D29:D34)</f>
        <v>1875</v>
      </c>
    </row>
    <row r="36" spans="2:4" ht="13.5" thickTop="1">
      <c r="B36" s="34"/>
      <c r="C36" s="95"/>
      <c r="D36" s="34"/>
    </row>
    <row r="37" spans="2:4" ht="12.75">
      <c r="B37" s="39"/>
      <c r="D37" s="39"/>
    </row>
    <row r="38" spans="2:4" ht="12.75">
      <c r="B38" s="39"/>
      <c r="D38" s="39"/>
    </row>
    <row r="39" spans="2:4" ht="12.75">
      <c r="B39" s="39"/>
      <c r="D39" s="39"/>
    </row>
    <row r="40" s="8" customFormat="1" ht="12.75">
      <c r="A40" s="9"/>
    </row>
    <row r="41" s="8" customFormat="1" ht="12.75">
      <c r="A41" s="9"/>
    </row>
    <row r="42" s="8" customFormat="1" ht="12.75">
      <c r="A42" s="9"/>
    </row>
    <row r="43" spans="1:4" s="8" customFormat="1" ht="15.75">
      <c r="A43" s="6" t="s">
        <v>540</v>
      </c>
      <c r="B43" s="23"/>
      <c r="C43" s="23"/>
      <c r="D43" s="23"/>
    </row>
    <row r="44" spans="1:4" s="8" customFormat="1" ht="12.75">
      <c r="A44" s="9"/>
      <c r="B44" s="7" t="str">
        <f>+'I &amp; E'!$H$6</f>
        <v>Year ended</v>
      </c>
      <c r="D44" s="7" t="str">
        <f>+'I &amp; E'!$J$6</f>
        <v>Year ended</v>
      </c>
    </row>
    <row r="45" spans="1:4" s="8" customFormat="1" ht="12.75">
      <c r="A45" s="9"/>
      <c r="B45" s="21">
        <f>+'I &amp; E'!$H$7</f>
        <v>38199</v>
      </c>
      <c r="D45" s="21">
        <f>+'I &amp; E'!$J$7</f>
        <v>37833</v>
      </c>
    </row>
    <row r="46" spans="1:4" s="8" customFormat="1" ht="12.75">
      <c r="A46" s="9"/>
      <c r="B46" s="10" t="s">
        <v>198</v>
      </c>
      <c r="C46" s="10"/>
      <c r="D46" s="10" t="s">
        <v>198</v>
      </c>
    </row>
    <row r="47" s="8" customFormat="1" ht="5.25" customHeight="1">
      <c r="A47" s="9"/>
    </row>
    <row r="48" spans="1:4" s="25" customFormat="1" ht="15">
      <c r="A48" s="13" t="s">
        <v>631</v>
      </c>
      <c r="B48" s="95">
        <f>-'Notes 21 &amp; 22'!B56</f>
        <v>650</v>
      </c>
      <c r="C48" s="16"/>
      <c r="D48" s="95">
        <v>700</v>
      </c>
    </row>
    <row r="49" spans="1:4" s="8" customFormat="1" ht="12.75">
      <c r="A49" s="13" t="s">
        <v>632</v>
      </c>
      <c r="B49" s="95">
        <f>-'Notes 21 &amp; 22'!D56</f>
        <v>200</v>
      </c>
      <c r="C49" s="95"/>
      <c r="D49" s="95">
        <v>220</v>
      </c>
    </row>
    <row r="50" spans="1:4" ht="12.75">
      <c r="A50" s="62" t="s">
        <v>347</v>
      </c>
      <c r="B50" s="95">
        <v>50</v>
      </c>
      <c r="C50" s="95"/>
      <c r="D50" s="95">
        <v>70</v>
      </c>
    </row>
    <row r="51" spans="1:4" ht="12.75">
      <c r="A51" s="62" t="s">
        <v>353</v>
      </c>
      <c r="B51" s="95">
        <v>1153</v>
      </c>
      <c r="C51" s="95"/>
      <c r="D51" s="95">
        <v>447</v>
      </c>
    </row>
    <row r="52" spans="2:4" ht="12.75">
      <c r="B52" s="95"/>
      <c r="C52" s="95"/>
      <c r="D52" s="95"/>
    </row>
    <row r="53" spans="2:4" ht="13.5" thickBot="1">
      <c r="B53" s="20">
        <f>SUM(B48:B52)</f>
        <v>2053</v>
      </c>
      <c r="C53" s="95"/>
      <c r="D53" s="20">
        <f>SUM(D48:D52)</f>
        <v>1437</v>
      </c>
    </row>
    <row r="54" ht="13.5" thickTop="1"/>
  </sheetData>
  <printOptions/>
  <pageMargins left="0.5" right="0.5" top="1" bottom="0.5" header="0.5" footer="0.25"/>
  <pageSetup horizontalDpi="300" verticalDpi="300" orientation="portrait" paperSize="9" scale="90" r:id="rId2"/>
  <headerFooter alignWithMargins="0">
    <oddFooter>&amp;C&amp;"Times New Roman,Regular" 26</oddFooter>
  </headerFooter>
  <drawing r:id="rId1"/>
</worksheet>
</file>

<file path=xl/worksheets/sheet8.xml><?xml version="1.0" encoding="utf-8"?>
<worksheet xmlns="http://schemas.openxmlformats.org/spreadsheetml/2006/main" xmlns:r="http://schemas.openxmlformats.org/officeDocument/2006/relationships">
  <dimension ref="A1:D53"/>
  <sheetViews>
    <sheetView workbookViewId="0" topLeftCell="F1">
      <selection activeCell="A2" sqref="A2"/>
    </sheetView>
  </sheetViews>
  <sheetFormatPr defaultColWidth="9.140625" defaultRowHeight="12.75"/>
  <cols>
    <col min="1" max="1" width="66.421875" style="13" customWidth="1"/>
    <col min="2" max="2" width="11.8515625" style="12" customWidth="1"/>
    <col min="3" max="3" width="1.7109375" style="12" customWidth="1"/>
    <col min="4" max="4" width="11.7109375" style="12" customWidth="1"/>
    <col min="5" max="16384" width="9.140625" style="12" customWidth="1"/>
  </cols>
  <sheetData>
    <row r="1" spans="1:4" s="23" customFormat="1" ht="15.75">
      <c r="A1" s="6" t="s">
        <v>541</v>
      </c>
      <c r="B1" s="7" t="str">
        <f>+'I &amp; E'!$H$6</f>
        <v>Year ended</v>
      </c>
      <c r="C1" s="8"/>
      <c r="D1" s="7" t="str">
        <f>+'I &amp; E'!$J$6</f>
        <v>Year ended</v>
      </c>
    </row>
    <row r="2" spans="1:4" s="23" customFormat="1" ht="15.75">
      <c r="A2" s="6"/>
      <c r="B2" s="21">
        <f>+'I &amp; E'!$H$7</f>
        <v>38199</v>
      </c>
      <c r="C2" s="8"/>
      <c r="D2" s="21">
        <f>+'I &amp; E'!$J$7</f>
        <v>37833</v>
      </c>
    </row>
    <row r="3" spans="1:4" s="23" customFormat="1" ht="15.75">
      <c r="A3" s="13" t="s">
        <v>502</v>
      </c>
      <c r="B3" s="51"/>
      <c r="C3" s="7"/>
      <c r="D3" s="51"/>
    </row>
    <row r="4" spans="1:4" s="23" customFormat="1" ht="15.75">
      <c r="A4" s="13" t="s">
        <v>503</v>
      </c>
      <c r="B4" s="51"/>
      <c r="C4" s="7"/>
      <c r="D4" s="51"/>
    </row>
    <row r="5" spans="1:4" s="8" customFormat="1" ht="12.75">
      <c r="A5" s="9"/>
      <c r="B5" s="29" t="s">
        <v>237</v>
      </c>
      <c r="C5" s="29"/>
      <c r="D5" s="29" t="s">
        <v>237</v>
      </c>
    </row>
    <row r="6" s="8" customFormat="1" ht="12.75">
      <c r="A6" s="9"/>
    </row>
    <row r="7" spans="1:4" s="8" customFormat="1" ht="12.75">
      <c r="A7" s="167" t="s">
        <v>351</v>
      </c>
      <c r="B7" s="162">
        <v>787</v>
      </c>
      <c r="C7" s="162"/>
      <c r="D7" s="162">
        <v>957</v>
      </c>
    </row>
    <row r="8" spans="1:4" s="8" customFormat="1" ht="12.75">
      <c r="A8" s="167" t="s">
        <v>352</v>
      </c>
      <c r="B8" s="162">
        <v>65</v>
      </c>
      <c r="C8" s="162"/>
      <c r="D8" s="162">
        <v>72</v>
      </c>
    </row>
    <row r="9" spans="1:4" ht="12.75">
      <c r="A9" s="13" t="s">
        <v>194</v>
      </c>
      <c r="B9" s="14">
        <v>39</v>
      </c>
      <c r="C9" s="14"/>
      <c r="D9" s="14">
        <v>36</v>
      </c>
    </row>
    <row r="10" spans="1:4" ht="12.75">
      <c r="A10" s="13" t="s">
        <v>195</v>
      </c>
      <c r="B10" s="14">
        <v>54</v>
      </c>
      <c r="C10" s="14"/>
      <c r="D10" s="14">
        <v>48</v>
      </c>
    </row>
    <row r="11" spans="1:4" ht="12.75">
      <c r="A11" s="13" t="s">
        <v>230</v>
      </c>
      <c r="B11" s="14">
        <v>207</v>
      </c>
      <c r="C11" s="14"/>
      <c r="D11" s="14">
        <v>186</v>
      </c>
    </row>
    <row r="12" spans="1:4" ht="12.75">
      <c r="A12" s="13" t="s">
        <v>231</v>
      </c>
      <c r="B12" s="14">
        <v>60</v>
      </c>
      <c r="C12" s="14"/>
      <c r="D12" s="14">
        <v>45</v>
      </c>
    </row>
    <row r="13" spans="1:4" s="8" customFormat="1" ht="12.75">
      <c r="A13" s="13" t="s">
        <v>232</v>
      </c>
      <c r="B13" s="14">
        <v>15</v>
      </c>
      <c r="C13" s="16"/>
      <c r="D13" s="14">
        <v>9</v>
      </c>
    </row>
    <row r="14" spans="1:4" s="8" customFormat="1" ht="12.75">
      <c r="A14" s="13"/>
      <c r="B14" s="16"/>
      <c r="C14" s="16"/>
      <c r="D14" s="16"/>
    </row>
    <row r="15" spans="2:4" ht="13.5" thickBot="1">
      <c r="B15" s="20">
        <f>SUM(B7:B13)</f>
        <v>1227</v>
      </c>
      <c r="C15" s="14"/>
      <c r="D15" s="20">
        <f>SUM(D7:D13)</f>
        <v>1353</v>
      </c>
    </row>
    <row r="16" ht="13.5" thickTop="1"/>
    <row r="17" spans="1:4" ht="12.75">
      <c r="A17" s="9" t="s">
        <v>233</v>
      </c>
      <c r="B17" s="7" t="str">
        <f>+'I &amp; E'!$H$6</f>
        <v>Year ended</v>
      </c>
      <c r="C17" s="8"/>
      <c r="D17" s="7" t="str">
        <f>+'I &amp; E'!$J$6</f>
        <v>Year ended</v>
      </c>
    </row>
    <row r="18" spans="1:4" ht="12.75">
      <c r="A18" s="12"/>
      <c r="B18" s="21">
        <f>+'I &amp; E'!$H$7</f>
        <v>38199</v>
      </c>
      <c r="C18" s="8"/>
      <c r="D18" s="21">
        <f>+'I &amp; E'!$J$7</f>
        <v>37833</v>
      </c>
    </row>
    <row r="19" spans="2:4" ht="12.75">
      <c r="B19" s="10" t="s">
        <v>198</v>
      </c>
      <c r="C19" s="10"/>
      <c r="D19" s="10" t="s">
        <v>198</v>
      </c>
    </row>
    <row r="21" spans="1:4" ht="12.75">
      <c r="A21" s="13" t="s">
        <v>286</v>
      </c>
      <c r="B21" s="14">
        <v>21729</v>
      </c>
      <c r="C21" s="14"/>
      <c r="D21" s="14">
        <v>25116</v>
      </c>
    </row>
    <row r="22" spans="1:4" ht="12.75">
      <c r="A22" s="13" t="s">
        <v>235</v>
      </c>
      <c r="B22" s="14">
        <v>1431</v>
      </c>
      <c r="C22" s="14"/>
      <c r="D22" s="14">
        <v>1773</v>
      </c>
    </row>
    <row r="23" spans="1:4" ht="12.75">
      <c r="A23" s="13" t="s">
        <v>236</v>
      </c>
      <c r="B23" s="14">
        <v>1167</v>
      </c>
      <c r="C23" s="14"/>
      <c r="D23" s="14">
        <v>1653</v>
      </c>
    </row>
    <row r="24" spans="1:4" s="8" customFormat="1" ht="12.75">
      <c r="A24" s="13" t="s">
        <v>276</v>
      </c>
      <c r="B24" s="14">
        <v>1551</v>
      </c>
      <c r="C24" s="14"/>
      <c r="D24" s="14">
        <v>0</v>
      </c>
    </row>
    <row r="25" spans="1:4" s="8" customFormat="1" ht="12.75">
      <c r="A25" s="13"/>
      <c r="B25" s="14"/>
      <c r="C25" s="14"/>
      <c r="D25" s="14"/>
    </row>
    <row r="26" spans="2:4" ht="13.5" thickBot="1">
      <c r="B26" s="20">
        <f>SUM(B21:B25)</f>
        <v>25878</v>
      </c>
      <c r="C26" s="14"/>
      <c r="D26" s="20">
        <f>SUM(D21:D25)</f>
        <v>28542</v>
      </c>
    </row>
    <row r="27" spans="2:4" ht="13.5" thickTop="1">
      <c r="B27" s="34"/>
      <c r="C27" s="14"/>
      <c r="D27" s="34"/>
    </row>
    <row r="28" spans="1:4" ht="12.75">
      <c r="A28" s="88" t="s">
        <v>354</v>
      </c>
      <c r="B28" s="14"/>
      <c r="C28" s="14"/>
      <c r="D28" s="14"/>
    </row>
    <row r="29" spans="1:4" s="8" customFormat="1" ht="12.75">
      <c r="A29" s="88" t="s">
        <v>542</v>
      </c>
      <c r="B29" s="14"/>
      <c r="C29" s="16"/>
      <c r="D29" s="14"/>
    </row>
    <row r="30" spans="2:4" ht="12.75">
      <c r="B30" s="14"/>
      <c r="C30" s="14"/>
      <c r="D30" s="14"/>
    </row>
    <row r="31" spans="1:4" ht="12.75">
      <c r="A31" s="167" t="s">
        <v>66</v>
      </c>
      <c r="B31" s="14">
        <f>16961+220-1100</f>
        <v>16081</v>
      </c>
      <c r="C31" s="14"/>
      <c r="D31" s="14">
        <f>21300-1050</f>
        <v>20250</v>
      </c>
    </row>
    <row r="32" spans="1:4" ht="12.75">
      <c r="A32" s="167" t="s">
        <v>67</v>
      </c>
      <c r="B32" s="14">
        <v>1100</v>
      </c>
      <c r="C32" s="14"/>
      <c r="D32" s="14">
        <v>1050</v>
      </c>
    </row>
    <row r="33" spans="1:4" ht="12.75">
      <c r="A33" s="13" t="s">
        <v>194</v>
      </c>
      <c r="B33" s="14">
        <v>522</v>
      </c>
      <c r="C33" s="14"/>
      <c r="D33" s="14">
        <v>456</v>
      </c>
    </row>
    <row r="34" spans="1:4" ht="12.75">
      <c r="A34" s="13" t="s">
        <v>195</v>
      </c>
      <c r="B34" s="36">
        <v>957</v>
      </c>
      <c r="C34" s="36"/>
      <c r="D34" s="36">
        <v>861</v>
      </c>
    </row>
    <row r="35" spans="1:4" ht="12.75">
      <c r="A35" s="13" t="s">
        <v>230</v>
      </c>
      <c r="B35" s="14">
        <v>4767</v>
      </c>
      <c r="C35" s="14"/>
      <c r="D35" s="14">
        <v>4599</v>
      </c>
    </row>
    <row r="36" spans="1:4" ht="12.75">
      <c r="A36" s="13" t="s">
        <v>231</v>
      </c>
      <c r="B36" s="14">
        <v>675</v>
      </c>
      <c r="C36" s="14"/>
      <c r="D36" s="14">
        <v>495</v>
      </c>
    </row>
    <row r="37" spans="1:4" ht="12.75">
      <c r="A37" s="54" t="s">
        <v>355</v>
      </c>
      <c r="B37" s="14">
        <v>69</v>
      </c>
      <c r="C37" s="14"/>
      <c r="D37" s="14"/>
    </row>
    <row r="38" spans="1:4" ht="12.75">
      <c r="A38" s="54" t="s">
        <v>234</v>
      </c>
      <c r="B38" s="14">
        <v>156</v>
      </c>
      <c r="C38" s="14"/>
      <c r="D38" s="14">
        <v>144</v>
      </c>
    </row>
    <row r="39" spans="1:4" ht="12.75">
      <c r="A39" s="54" t="s">
        <v>356</v>
      </c>
      <c r="B39" s="14"/>
      <c r="C39" s="14"/>
      <c r="D39" s="14">
        <v>687</v>
      </c>
    </row>
    <row r="40" spans="1:4" ht="12.75">
      <c r="A40" s="54"/>
      <c r="B40" s="18"/>
      <c r="C40" s="14"/>
      <c r="D40" s="18"/>
    </row>
    <row r="41" spans="1:4" ht="12.75">
      <c r="A41" s="54" t="s">
        <v>357</v>
      </c>
      <c r="B41" s="14">
        <f>SUM(B31:B39)</f>
        <v>24327</v>
      </c>
      <c r="C41" s="14"/>
      <c r="D41" s="14">
        <f>SUM(D31:D39)</f>
        <v>28542</v>
      </c>
    </row>
    <row r="42" spans="1:4" ht="12.75">
      <c r="A42" s="12"/>
      <c r="B42" s="14"/>
      <c r="C42" s="14"/>
      <c r="D42" s="14"/>
    </row>
    <row r="43" spans="1:4" ht="12.75">
      <c r="A43" s="13" t="s">
        <v>276</v>
      </c>
      <c r="B43" s="18">
        <v>1551</v>
      </c>
      <c r="C43" s="14"/>
      <c r="D43" s="18">
        <v>0</v>
      </c>
    </row>
    <row r="44" spans="2:4" ht="12.75">
      <c r="B44" s="14"/>
      <c r="C44" s="14"/>
      <c r="D44" s="14"/>
    </row>
    <row r="45" spans="1:4" ht="13.5" thickBot="1">
      <c r="A45" s="13" t="s">
        <v>253</v>
      </c>
      <c r="B45" s="33">
        <f>SUM(B41+B43)</f>
        <v>25878</v>
      </c>
      <c r="C45" s="34"/>
      <c r="D45" s="33">
        <f>SUM(D41+D43)</f>
        <v>28542</v>
      </c>
    </row>
    <row r="46" spans="2:4" ht="13.5" thickTop="1">
      <c r="B46" s="14"/>
      <c r="C46" s="14"/>
      <c r="D46" s="14"/>
    </row>
    <row r="47" ht="12.75">
      <c r="A47" s="12"/>
    </row>
    <row r="48" ht="12.75">
      <c r="A48" s="12"/>
    </row>
    <row r="49" ht="12.75">
      <c r="A49" s="12"/>
    </row>
    <row r="50" ht="12.75">
      <c r="A50" s="12"/>
    </row>
    <row r="51" ht="12.75">
      <c r="A51" s="12"/>
    </row>
    <row r="52" ht="12.75">
      <c r="A52" s="12"/>
    </row>
    <row r="53" ht="12.75">
      <c r="A53" s="12"/>
    </row>
  </sheetData>
  <printOptions/>
  <pageMargins left="0.5" right="0.5" top="1" bottom="0.5" header="0.5" footer="0.25"/>
  <pageSetup horizontalDpi="300" verticalDpi="300" orientation="portrait" paperSize="9" r:id="rId2"/>
  <headerFooter alignWithMargins="0">
    <oddFooter>&amp;C&amp;"Times New Roman,Regular"27</oddFooter>
  </headerFooter>
  <drawing r:id="rId1"/>
</worksheet>
</file>

<file path=xl/worksheets/sheet9.xml><?xml version="1.0" encoding="utf-8"?>
<worksheet xmlns="http://schemas.openxmlformats.org/spreadsheetml/2006/main" xmlns:r="http://schemas.openxmlformats.org/officeDocument/2006/relationships">
  <dimension ref="A1:I122"/>
  <sheetViews>
    <sheetView workbookViewId="0" topLeftCell="C8">
      <selection activeCell="A2" sqref="A2"/>
    </sheetView>
  </sheetViews>
  <sheetFormatPr defaultColWidth="9.140625" defaultRowHeight="12.75"/>
  <cols>
    <col min="1" max="1" width="37.28125" style="13" customWidth="1"/>
    <col min="2" max="2" width="15.00390625" style="12" customWidth="1"/>
    <col min="3" max="3" width="1.8515625" style="12" customWidth="1"/>
    <col min="4" max="4" width="13.7109375" style="12" customWidth="1"/>
    <col min="5" max="5" width="2.00390625" style="12" customWidth="1"/>
    <col min="6" max="6" width="14.57421875" style="12" customWidth="1"/>
    <col min="7" max="7" width="2.57421875" style="12" customWidth="1"/>
    <col min="8" max="8" width="12.7109375" style="12" customWidth="1"/>
    <col min="9" max="9" width="3.140625" style="12" customWidth="1"/>
    <col min="10" max="16384" width="9.140625" style="12" customWidth="1"/>
  </cols>
  <sheetData>
    <row r="1" ht="15.75">
      <c r="A1" s="6" t="s">
        <v>543</v>
      </c>
    </row>
    <row r="3" spans="6:8" ht="12.75">
      <c r="F3" s="7" t="str">
        <f>+'I &amp; E'!$H$6</f>
        <v>Year ended</v>
      </c>
      <c r="G3" s="8"/>
      <c r="H3" s="7" t="str">
        <f>+'I &amp; E'!$J$6</f>
        <v>Year ended</v>
      </c>
    </row>
    <row r="4" spans="6:8" ht="12.75">
      <c r="F4" s="21">
        <f>+'I &amp; E'!$H$7</f>
        <v>38199</v>
      </c>
      <c r="G4" s="8"/>
      <c r="H4" s="21">
        <f>+'I &amp; E'!$J$7</f>
        <v>37833</v>
      </c>
    </row>
    <row r="5" spans="6:8" ht="12.75">
      <c r="F5" s="10" t="s">
        <v>198</v>
      </c>
      <c r="G5" s="10"/>
      <c r="H5" s="10" t="s">
        <v>198</v>
      </c>
    </row>
    <row r="6" spans="1:8" ht="12.75">
      <c r="A6" s="13" t="s">
        <v>358</v>
      </c>
      <c r="F6" s="14">
        <v>19317</v>
      </c>
      <c r="G6" s="14"/>
      <c r="H6" s="14">
        <v>22236</v>
      </c>
    </row>
    <row r="7" spans="1:8" ht="12.75">
      <c r="A7" s="13" t="s">
        <v>359</v>
      </c>
      <c r="F7" s="14">
        <v>5010</v>
      </c>
      <c r="G7" s="14"/>
      <c r="H7" s="14">
        <v>5619</v>
      </c>
    </row>
    <row r="8" spans="1:8" ht="12.75">
      <c r="A8" s="13" t="s">
        <v>360</v>
      </c>
      <c r="F8" s="14">
        <v>1551</v>
      </c>
      <c r="G8" s="14"/>
      <c r="H8" s="14">
        <v>687</v>
      </c>
    </row>
    <row r="9" spans="6:8" ht="12.75">
      <c r="F9" s="14"/>
      <c r="G9" s="14"/>
      <c r="H9" s="14"/>
    </row>
    <row r="10" spans="6:8" ht="13.5" thickBot="1">
      <c r="F10" s="20">
        <f>SUM(F6:F8)</f>
        <v>25878</v>
      </c>
      <c r="G10" s="14"/>
      <c r="H10" s="20">
        <f>SUM(H6:H8)</f>
        <v>28542</v>
      </c>
    </row>
    <row r="11" spans="1:8" ht="13.5" thickTop="1">
      <c r="A11" s="13" t="s">
        <v>544</v>
      </c>
      <c r="F11" s="34"/>
      <c r="G11" s="14"/>
      <c r="H11" s="34"/>
    </row>
    <row r="12" spans="6:8" ht="12.75">
      <c r="F12" s="34"/>
      <c r="G12" s="14"/>
      <c r="H12" s="34"/>
    </row>
    <row r="13" spans="6:8" ht="12.75">
      <c r="F13" s="34"/>
      <c r="G13" s="14"/>
      <c r="H13" s="34"/>
    </row>
    <row r="14" ht="12.75">
      <c r="A14" s="13" t="s">
        <v>556</v>
      </c>
    </row>
    <row r="16" spans="2:6" ht="12.75">
      <c r="B16" s="78" t="s">
        <v>548</v>
      </c>
      <c r="C16" s="7"/>
      <c r="F16" s="27" t="s">
        <v>549</v>
      </c>
    </row>
    <row r="17" spans="1:8" s="40" customFormat="1" ht="27.75" customHeight="1">
      <c r="A17" s="19"/>
      <c r="B17" s="51" t="s">
        <v>525</v>
      </c>
      <c r="C17" s="89"/>
      <c r="D17" s="90" t="s">
        <v>526</v>
      </c>
      <c r="E17" s="90"/>
      <c r="F17" s="51" t="s">
        <v>525</v>
      </c>
      <c r="G17" s="89"/>
      <c r="H17" s="40" t="s">
        <v>526</v>
      </c>
    </row>
    <row r="18" spans="1:2" s="40" customFormat="1" ht="7.5" customHeight="1">
      <c r="A18" s="19"/>
      <c r="B18" s="41"/>
    </row>
    <row r="19" spans="1:8" ht="12.75">
      <c r="A19" s="13" t="s">
        <v>498</v>
      </c>
      <c r="B19" s="92">
        <v>0</v>
      </c>
      <c r="C19" s="91"/>
      <c r="D19" s="92">
        <v>6</v>
      </c>
      <c r="E19" s="92"/>
      <c r="F19" s="156">
        <v>1</v>
      </c>
      <c r="G19" s="91"/>
      <c r="H19" s="43">
        <v>6</v>
      </c>
    </row>
    <row r="20" spans="1:8" ht="12.75">
      <c r="A20" s="13" t="s">
        <v>499</v>
      </c>
      <c r="B20" s="132">
        <v>2</v>
      </c>
      <c r="C20" s="91"/>
      <c r="D20" s="92">
        <v>0</v>
      </c>
      <c r="E20" s="92"/>
      <c r="F20" s="156">
        <v>1</v>
      </c>
      <c r="G20" s="91"/>
      <c r="H20" s="43">
        <v>0</v>
      </c>
    </row>
    <row r="21" spans="1:8" ht="12.75">
      <c r="A21" s="13" t="s">
        <v>500</v>
      </c>
      <c r="B21" s="132">
        <v>1</v>
      </c>
      <c r="C21" s="91"/>
      <c r="D21" s="92">
        <v>0</v>
      </c>
      <c r="E21" s="92"/>
      <c r="F21" s="156" t="s">
        <v>100</v>
      </c>
      <c r="G21" s="91"/>
      <c r="H21" s="43">
        <v>0</v>
      </c>
    </row>
    <row r="22" spans="2:8" ht="12.75">
      <c r="B22" s="132"/>
      <c r="C22" s="91"/>
      <c r="D22" s="92"/>
      <c r="E22" s="92"/>
      <c r="F22" s="91"/>
      <c r="G22" s="93"/>
      <c r="H22" s="43"/>
    </row>
    <row r="23" spans="2:9" ht="13.5" thickBot="1">
      <c r="B23" s="102">
        <f>SUM(B19:B22)</f>
        <v>3</v>
      </c>
      <c r="D23" s="102">
        <f>SUM(D19:D22)</f>
        <v>6</v>
      </c>
      <c r="F23" s="102">
        <v>3</v>
      </c>
      <c r="G23" s="37"/>
      <c r="H23" s="102">
        <f>SUM(H19:H22)</f>
        <v>6</v>
      </c>
      <c r="I23" s="52"/>
    </row>
    <row r="24" spans="2:9" ht="13.5" thickTop="1">
      <c r="B24" s="36"/>
      <c r="D24" s="36"/>
      <c r="F24" s="36"/>
      <c r="G24" s="37"/>
      <c r="H24" s="36"/>
      <c r="I24" s="52"/>
    </row>
    <row r="25" s="25" customFormat="1" ht="15">
      <c r="A25" s="13" t="s">
        <v>501</v>
      </c>
    </row>
    <row r="26" s="25" customFormat="1" ht="15"/>
    <row r="27" s="42" customFormat="1" ht="12.75"/>
    <row r="28" s="42" customFormat="1" ht="12.75"/>
    <row r="29" s="42" customFormat="1" ht="12.75"/>
    <row r="30" s="42" customFormat="1" ht="12.75"/>
    <row r="31" s="42" customFormat="1" ht="12.75"/>
    <row r="32" s="42" customFormat="1" ht="12.75"/>
    <row r="33" s="42" customFormat="1" ht="12.75"/>
    <row r="34" s="42" customFormat="1" ht="12.75"/>
    <row r="35" s="42" customFormat="1" ht="12.75" hidden="1"/>
    <row r="36" s="42" customFormat="1" ht="12.75" hidden="1"/>
    <row r="37" s="42" customFormat="1" ht="12.75"/>
    <row r="38" ht="12.75">
      <c r="A38" s="12"/>
    </row>
    <row r="39" ht="12.75">
      <c r="A39" s="12"/>
    </row>
    <row r="40" ht="9" customHeight="1">
      <c r="A40" s="12"/>
    </row>
    <row r="41" ht="12.75">
      <c r="A41" s="12"/>
    </row>
    <row r="42" ht="12.75">
      <c r="A42" s="12"/>
    </row>
    <row r="43" ht="9" customHeight="1">
      <c r="A43" s="12"/>
    </row>
    <row r="44" ht="12.75">
      <c r="A44" s="12"/>
    </row>
    <row r="45" ht="12.75">
      <c r="A45" s="12"/>
    </row>
    <row r="46" ht="9" customHeight="1">
      <c r="A46" s="12"/>
    </row>
    <row r="47" ht="12.75">
      <c r="A47" s="12"/>
    </row>
    <row r="48" ht="12.75">
      <c r="A48" s="12"/>
    </row>
    <row r="49" ht="12.75">
      <c r="A49" s="12"/>
    </row>
    <row r="50" ht="9" customHeight="1">
      <c r="A50" s="12"/>
    </row>
    <row r="51" s="8" customFormat="1" ht="12.75"/>
    <row r="52" ht="12.75">
      <c r="A52" s="12"/>
    </row>
    <row r="54" ht="12.75">
      <c r="A54" s="12"/>
    </row>
    <row r="55" ht="0.75" customHeight="1">
      <c r="A55" s="12"/>
    </row>
    <row r="56" ht="1.5" customHeight="1" hidden="1">
      <c r="A56" s="12"/>
    </row>
    <row r="57" s="44" customFormat="1" ht="25.5" customHeight="1" hidden="1"/>
    <row r="58" ht="1.5" customHeight="1" hidden="1">
      <c r="A58" s="12"/>
    </row>
    <row r="59" ht="43.5" customHeight="1" hidden="1">
      <c r="A59" s="12"/>
    </row>
    <row r="60" ht="1.5" customHeight="1" hidden="1">
      <c r="A60" s="12"/>
    </row>
    <row r="61" s="45" customFormat="1" ht="30.75" customHeight="1" hidden="1"/>
    <row r="62" ht="1.5" customHeight="1" hidden="1">
      <c r="A62" s="12"/>
    </row>
    <row r="63" s="45" customFormat="1" ht="27" customHeight="1" hidden="1"/>
    <row r="64" ht="12.75" hidden="1">
      <c r="A64" s="12"/>
    </row>
    <row r="65" ht="12.75" hidden="1">
      <c r="A65" s="12"/>
    </row>
    <row r="66" ht="12.75" hidden="1">
      <c r="A66" s="12"/>
    </row>
    <row r="67" ht="12.75" hidden="1">
      <c r="A67" s="12"/>
    </row>
    <row r="68" ht="12.75" hidden="1">
      <c r="A68" s="12"/>
    </row>
    <row r="69" ht="12.75" hidden="1">
      <c r="A69" s="12"/>
    </row>
    <row r="70" ht="0.75" customHeight="1">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5.75" customHeight="1">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9" s="85" customFormat="1" ht="12.75"/>
    <row r="100" s="85" customFormat="1" ht="12.75"/>
    <row r="101" s="85" customFormat="1" ht="12.75"/>
    <row r="102" s="85" customFormat="1" ht="12.75"/>
    <row r="103" s="85" customFormat="1" ht="12.75"/>
    <row r="104" s="85" customFormat="1" ht="12.75"/>
    <row r="105" s="85" customFormat="1" ht="12.75"/>
    <row r="106" s="85" customFormat="1" ht="12.75"/>
    <row r="107" s="85" customFormat="1" ht="12.75"/>
    <row r="108" s="85" customFormat="1" ht="12.75"/>
    <row r="109" s="85" customFormat="1" ht="12.75"/>
    <row r="110" s="85" customFormat="1" ht="12.75"/>
    <row r="111" ht="12.75">
      <c r="A111" s="12"/>
    </row>
    <row r="112" ht="12.75">
      <c r="A112" s="12"/>
    </row>
    <row r="113" ht="12.75">
      <c r="A113" s="12"/>
    </row>
    <row r="115" ht="12.75">
      <c r="A115" s="12"/>
    </row>
    <row r="116" ht="12.75">
      <c r="A116" s="12"/>
    </row>
    <row r="117" ht="12.75">
      <c r="A117" s="12"/>
    </row>
    <row r="118" ht="12.75">
      <c r="A118" s="12"/>
    </row>
    <row r="119" ht="12.75">
      <c r="A119" s="12"/>
    </row>
    <row r="120" ht="12.75">
      <c r="A120" s="12"/>
    </row>
    <row r="121" ht="12.75">
      <c r="A121" s="12"/>
    </row>
    <row r="122" ht="12.75">
      <c r="A122" s="12"/>
    </row>
  </sheetData>
  <printOptions/>
  <pageMargins left="0.5" right="0.5" top="1" bottom="0.5" header="0.5" footer="0.25"/>
  <pageSetup horizontalDpi="300" verticalDpi="300" orientation="portrait" paperSize="9" scale="90" r:id="rId1"/>
  <headerFooter alignWithMargins="0">
    <oddFooter>&amp;C&amp;"Times New Roman,Regular" 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direction to further education colleges for 2003-04: Circular 04/04: annex to supplement A - discontinued activities</dc:title>
  <dc:subject>4.2 Provider finance</dc:subject>
  <dc:creator>LEARNING AND SKILLS COUNCIL (Corporate Author)</dc:creator>
  <cp:keywords>Finance record, Financial statements</cp:keywords>
  <dc:description>The purpose of this circular is to provide direction to colleges and financial statements auditors on the preparation of colleges| annual financial statements. This guidance supplements that in the Statement of Recommended Practice: Accounting for Further and Higher Education Institutions 2003 and Circular 03/08 Further Education Colleges: Accounting Policies and Return of Audited Financial Statements. This circular is applicable for the year ending 31 July 2004, and highlights issues for future years. There are three associated supplements: Supplement A: Papers Issued by Sector Accounting Policies Group May 2004; Supplement B: Finance Records 2003-04; and Supplement C: Notes and Guidance on Finance Record 2003-04. There are also three annexes to Supplement A: Accounting for Refurbishments Flowchart; Casterbridge College Learner Support Funds; and Discontinued Activities.</dc:description>
  <cp:lastModifiedBy>tuckergp</cp:lastModifiedBy>
  <cp:lastPrinted>2004-02-20T14:55:09Z</cp:lastPrinted>
  <dcterms:created xsi:type="dcterms:W3CDTF">2000-05-19T08:20:43Z</dcterms:created>
  <dcterms:modified xsi:type="dcterms:W3CDTF">2004-05-21T10:20:51Z</dcterms:modified>
  <cp:category>Colleges (further education), Financial management, Further and higher education, Further and higher education management, Public finance, Public funding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147608</vt:lpwstr>
  </property>
  <property fmtid="{D5CDD505-2E9C-101B-9397-08002B2CF9AE}" pid="4" name="DC.title">
    <vt:lpwstr>Accounts direction to further education colleges for 2003-04: Circular 04/04: annex to supplement A - discontinued activities</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Colleges (further education), Financial management, Further and higher education, Further and higher education management, Public finance, Public funding</vt:lpwstr>
  </property>
  <property fmtid="{D5CDD505-2E9C-101B-9397-08002B2CF9AE}" pid="8" name="eGMS.subject">
    <vt:lpwstr>4.2 Provider finance</vt:lpwstr>
  </property>
  <property fmtid="{D5CDD505-2E9C-101B-9397-08002B2CF9AE}" pid="9" name="eGMS.subject.keyword">
    <vt:lpwstr>Finance record, Financial statements</vt:lpwstr>
  </property>
  <property fmtid="{D5CDD505-2E9C-101B-9397-08002B2CF9AE}" pid="10" name="DC.title.alternative">
    <vt:lpwstr>CIRC/AA000/1019/04</vt:lpwstr>
  </property>
  <property fmtid="{D5CDD505-2E9C-101B-9397-08002B2CF9AE}" pid="11" name="DC.relation.isPartOf">
    <vt:lpwstr>147608</vt:lpwstr>
  </property>
  <property fmtid="{D5CDD505-2E9C-101B-9397-08002B2CF9AE}" pid="12" name="DC.relation.references">
    <vt:lpwstr>133081</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2004/05/01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The purpose of this circular is to provide direction to colleges and financial statements auditors on the preparation of colleges| annual financial statements. This guidance supplements that in the Statement of Recommended Practice: Accounting for Further and Higher Education Institutions 2003 and Circular 03/08 Further Education Colleges: Accounting Policies and Return of Audited Financial Statements. This circular is applicable for the year ending 31 July 2004, and highlights issues for future years. There are three associated supplements: Supplement A: Papers Issued by Sector Accounting Policies Group May 2004; Supplement B: Finance Records 2003-04; and Supplement C: Notes and Guidance on Finance Record 2003-04. There are also three annexes to Supplement A: Accounting for Refurbishments Flowchart; Casterbridge College Learner Support Funds; and Discontinued Activities.</vt:lpwstr>
  </property>
  <property fmtid="{D5CDD505-2E9C-101B-9397-08002B2CF9AE}" pid="24" name="DC.relation.hasFormat">
    <vt:lpwstr/>
  </property>
</Properties>
</file>