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390" tabRatio="860" activeTab="0"/>
  </bookViews>
  <sheets>
    <sheet name="DETAILS" sheetId="1" r:id="rId1"/>
    <sheet name="FORM 1" sheetId="2" r:id="rId2"/>
    <sheet name="FORM 2A" sheetId="3" r:id="rId3"/>
    <sheet name="FORM 2B" sheetId="4" r:id="rId4"/>
    <sheet name="FORM 3" sheetId="5" r:id="rId5"/>
    <sheet name="FORM 4" sheetId="6" r:id="rId6"/>
    <sheet name="FORM 5" sheetId="7" r:id="rId7"/>
    <sheet name="SCHED 1A" sheetId="8" r:id="rId8"/>
    <sheet name="SCHED 1B" sheetId="9" r:id="rId9"/>
    <sheet name="SCHED 2" sheetId="10" r:id="rId10"/>
    <sheet name="SCHED 3" sheetId="11" r:id="rId11"/>
    <sheet name="SCHED 4" sheetId="12" r:id="rId12"/>
    <sheet name="SCHED 5" sheetId="13" r:id="rId13"/>
    <sheet name="SCHED 6" sheetId="14" r:id="rId14"/>
    <sheet name="SCHED 7" sheetId="15" r:id="rId15"/>
    <sheet name="SCHED 8" sheetId="16" r:id="rId16"/>
    <sheet name="SCHED 9" sheetId="17" r:id="rId17"/>
    <sheet name="SCHED 10" sheetId="18" r:id="rId18"/>
    <sheet name="SCHED 11" sheetId="19" r:id="rId19"/>
    <sheet name="SCHED 12" sheetId="20" r:id="rId20"/>
    <sheet name="SCHED 13" sheetId="21" r:id="rId21"/>
    <sheet name="SCHED 14A" sheetId="22" r:id="rId22"/>
    <sheet name="SCHED 14B" sheetId="23" r:id="rId23"/>
    <sheet name="Indicative Health Group" sheetId="24" r:id="rId24"/>
  </sheets>
  <definedNames>
    <definedName name="college_details">'DETAILS'!$A$2:$K$2</definedName>
    <definedName name="DETAILS">'DETAILS'!$D$6:$D$8</definedName>
    <definedName name="_xlnm.Print_Area" localSheetId="0">'DETAILS'!$A$1:$H$19</definedName>
    <definedName name="_xlnm.Print_Area" localSheetId="1">'FORM 1'!$A$1:$J$63</definedName>
    <definedName name="_xlnm.Print_Area" localSheetId="2">'FORM 2A'!$A$1:$I$40</definedName>
    <definedName name="_xlnm.Print_Area" localSheetId="3">'FORM 2B'!$A$1:$J$41</definedName>
    <definedName name="_xlnm.Print_Area" localSheetId="4">'FORM 3'!$A$1:$I$62</definedName>
    <definedName name="_xlnm.Print_Area" localSheetId="5">'FORM 4'!$A$1:$I$55</definedName>
    <definedName name="_xlnm.Print_Area" localSheetId="6">'FORM 5'!$A$1:$I$54</definedName>
    <definedName name="_xlnm.Print_Area" localSheetId="23">'Indicative Health Group'!$A$1:$E$33</definedName>
    <definedName name="_xlnm.Print_Area" localSheetId="17">'SCHED 10'!$A$1:$I$20</definedName>
    <definedName name="_xlnm.Print_Area" localSheetId="18">'SCHED 11'!$A$1:$I$51</definedName>
    <definedName name="_xlnm.Print_Area" localSheetId="19">'SCHED 12'!$A$1:$I$27</definedName>
    <definedName name="_xlnm.Print_Area" localSheetId="20">'SCHED 13'!$A$1:$I$23</definedName>
    <definedName name="_xlnm.Print_Area" localSheetId="21">'SCHED 14A'!$A$1:$I$37</definedName>
    <definedName name="_xlnm.Print_Area" localSheetId="22">'SCHED 14B'!$A$1:$I$46</definedName>
    <definedName name="_xlnm.Print_Area" localSheetId="7">'SCHED 1A'!$A$1:$I$56</definedName>
    <definedName name="_xlnm.Print_Area" localSheetId="8">'SCHED 1B'!$A$1:$I$42</definedName>
    <definedName name="_xlnm.Print_Area" localSheetId="9">'SCHED 2'!$A$1:$I$55</definedName>
    <definedName name="_xlnm.Print_Area" localSheetId="10">'SCHED 3'!$A$1:$I$55</definedName>
    <definedName name="_xlnm.Print_Area" localSheetId="11">'SCHED 4'!$A$1:$I$33</definedName>
    <definedName name="_xlnm.Print_Area" localSheetId="12">'SCHED 5'!$A$1:$I$42</definedName>
    <definedName name="_xlnm.Print_Area" localSheetId="13">'SCHED 6'!$A$1:$I$28</definedName>
    <definedName name="_xlnm.Print_Area" localSheetId="14">'SCHED 7'!$A$1:$I$59</definedName>
    <definedName name="_xlnm.Print_Area" localSheetId="15">'SCHED 8'!$A$1:$I$38</definedName>
    <definedName name="_xlnm.Print_Area" localSheetId="16">'SCHED 9'!$A$1:$I$17</definedName>
    <definedName name="_xlnm.Print_Area">'DETAILS'!$A$1:$D$8</definedName>
  </definedNames>
  <calcPr fullCalcOnLoad="1"/>
</workbook>
</file>

<file path=xl/sharedStrings.xml><?xml version="1.0" encoding="utf-8"?>
<sst xmlns="http://schemas.openxmlformats.org/spreadsheetml/2006/main" count="845" uniqueCount="566">
  <si>
    <t>INCOME AND EXPENDITURE ACCOUNT</t>
  </si>
  <si>
    <t>Year Ended 31/7/2003</t>
  </si>
  <si>
    <t>Release of capital grants</t>
  </si>
  <si>
    <t>b) Non-EU</t>
  </si>
  <si>
    <t>c) HE</t>
  </si>
  <si>
    <t>i) Dedicated</t>
  </si>
  <si>
    <t>ii) Other</t>
  </si>
  <si>
    <t>a) European funds</t>
  </si>
  <si>
    <t>b) Other funds</t>
  </si>
  <si>
    <t>Research grants and contracts</t>
  </si>
  <si>
    <t>Other income-generating activities</t>
  </si>
  <si>
    <t>Farming activities</t>
  </si>
  <si>
    <t>Interest receivable</t>
  </si>
  <si>
    <t>Surplus/(deficit) on asset disposals</t>
  </si>
  <si>
    <t>Surplus/(deficit)</t>
  </si>
  <si>
    <t>a) Before taxation</t>
  </si>
  <si>
    <t>b) After taxation</t>
  </si>
  <si>
    <t>Transfer (to)/from revaluation reserves</t>
  </si>
  <si>
    <t>Historic cost surplus/(deficit)</t>
  </si>
  <si>
    <t>Transfer (to)/from restricted reserves</t>
  </si>
  <si>
    <t>Transfer (to)/from designated reserves</t>
  </si>
  <si>
    <t>Balance b/f on income and expenditure account</t>
  </si>
  <si>
    <t>Balance c/f on income and expenditure account</t>
  </si>
  <si>
    <t>NON-PAY EXPENDITURE FORM</t>
  </si>
  <si>
    <t>Teaching departments</t>
  </si>
  <si>
    <t>Other support services</t>
  </si>
  <si>
    <t>Administration and central services</t>
  </si>
  <si>
    <t>Premises</t>
  </si>
  <si>
    <t>a) Running costs</t>
  </si>
  <si>
    <t>b) Maintenance</t>
  </si>
  <si>
    <t>c) Rents and leases</t>
  </si>
  <si>
    <t>Franchised provision costs</t>
  </si>
  <si>
    <t>Miscellaneous</t>
  </si>
  <si>
    <t>Depreciation</t>
  </si>
  <si>
    <t>Other interest payable</t>
  </si>
  <si>
    <t>Taxation</t>
  </si>
  <si>
    <t>Total non-pay expenditure</t>
  </si>
  <si>
    <t>Premises area (m²)</t>
  </si>
  <si>
    <t>PAY EXPENDITURE FORM</t>
  </si>
  <si>
    <t>a) Teaching staff</t>
  </si>
  <si>
    <t>b) Other staff</t>
  </si>
  <si>
    <t>Contracted tuition services</t>
  </si>
  <si>
    <t>Total pay expenditure before restructuring</t>
  </si>
  <si>
    <t>Staff restructuring</t>
  </si>
  <si>
    <t>a) Initial cost</t>
  </si>
  <si>
    <t>b) SSAP 24 provision</t>
  </si>
  <si>
    <t>Total pay expenditure after restructuring</t>
  </si>
  <si>
    <t>Total non-pay expenditure (form 2A)</t>
  </si>
  <si>
    <t>Total expenditure (to form 1)</t>
  </si>
  <si>
    <t>BALANCE SHEET</t>
  </si>
  <si>
    <t>BALANCE SHEET AS AT</t>
  </si>
  <si>
    <t>a) Inherited land and buildings</t>
  </si>
  <si>
    <t>b) Land and buildings financed by capital grants</t>
  </si>
  <si>
    <t>c) Other land and buildings</t>
  </si>
  <si>
    <t>d) Inherited equipment</t>
  </si>
  <si>
    <t>e) Equipment financed by capital grant</t>
  </si>
  <si>
    <t>f) Other equipment</t>
  </si>
  <si>
    <t>g) Investments</t>
  </si>
  <si>
    <t>h) Other</t>
  </si>
  <si>
    <t>i) Total fixed assets</t>
  </si>
  <si>
    <t>Current assets</t>
  </si>
  <si>
    <t>a) Stocks</t>
  </si>
  <si>
    <t>b) Debtors</t>
  </si>
  <si>
    <t>Creditors: amounts</t>
  </si>
  <si>
    <t xml:space="preserve">a) Overdrafts </t>
  </si>
  <si>
    <t>falling due within one</t>
  </si>
  <si>
    <t>b) Other loans</t>
  </si>
  <si>
    <t>year</t>
  </si>
  <si>
    <t>c) LEA deficit loan</t>
  </si>
  <si>
    <t>d) Trade creditors</t>
  </si>
  <si>
    <t>e) Tax and pension contributions</t>
  </si>
  <si>
    <t>f) Payments on account</t>
  </si>
  <si>
    <t>g) Other</t>
  </si>
  <si>
    <t>h) Total current liabilities</t>
  </si>
  <si>
    <t>NET CURRENT ASSETS/(LIABILITIES) (2 less 3)</t>
  </si>
  <si>
    <t>TOTAL ASSETS LESS CURRENT LIABILITIES (1 and 4)</t>
  </si>
  <si>
    <t xml:space="preserve">Creditors: amounts </t>
  </si>
  <si>
    <t>a) Loans</t>
  </si>
  <si>
    <t xml:space="preserve">falling due after one </t>
  </si>
  <si>
    <t>b) LEA deficit loan</t>
  </si>
  <si>
    <t>c) Other liabilities</t>
  </si>
  <si>
    <t>d) Total long-term liabilities</t>
  </si>
  <si>
    <t>b) Other</t>
  </si>
  <si>
    <t>TOTAL ASSETS LESS LIABILITIES (5 less 6 less 7)</t>
  </si>
  <si>
    <t>Deferred capital grants</t>
  </si>
  <si>
    <t>Revaluation reserve</t>
  </si>
  <si>
    <t>Restricted reserves</t>
  </si>
  <si>
    <t>Designated reserves</t>
  </si>
  <si>
    <t>Income and expenditure account  (b/f from form 1)</t>
  </si>
  <si>
    <t>TOTAL (including deferred capital grants)</t>
  </si>
  <si>
    <t>CASHFLOW STATEMENT</t>
  </si>
  <si>
    <t>Net cash inflow/(outflow) from operating activities</t>
  </si>
  <si>
    <t>Returns on investments and servicing of finance</t>
  </si>
  <si>
    <t>a) Interest received</t>
  </si>
  <si>
    <t>b) Interest paid</t>
  </si>
  <si>
    <t>c) Interest element of finance lease rental payments</t>
  </si>
  <si>
    <t>d) Net cash inflow/(outflow) from returns on investments and servicing of finance</t>
  </si>
  <si>
    <t>Capital expenditure and financial investment</t>
  </si>
  <si>
    <t>a) Payments to acquire fixed assets</t>
  </si>
  <si>
    <t>b) Receipts from sale of fixed assets</t>
  </si>
  <si>
    <t>c) Deferred capital grants received</t>
  </si>
  <si>
    <t>d) Net cash inflow/(outflow) from capital expenditure</t>
  </si>
  <si>
    <t>Management of liquid resources</t>
  </si>
  <si>
    <t>a) Withdrawals or disposals (shown as positive figure)</t>
  </si>
  <si>
    <t>b) Deposits or acquisitions (shown as negative figure)</t>
  </si>
  <si>
    <t>c) Net cash inflow/(outflow) from management of liquid resources</t>
  </si>
  <si>
    <t>Financing</t>
  </si>
  <si>
    <t>a) New secured loans</t>
  </si>
  <si>
    <t>b) New unsecured loans</t>
  </si>
  <si>
    <t>c) Repayment of amounts borrowed - secured and unsecured loans</t>
  </si>
  <si>
    <t>d) Repayment of LEA deficit loan</t>
  </si>
  <si>
    <t>e) Capital element of finance lease rental payments</t>
  </si>
  <si>
    <t>f) Net cash inflow/(outflow) from financing</t>
  </si>
  <si>
    <t>Increase/(decrease) in cash</t>
  </si>
  <si>
    <t>Reconciliation of net cash flow to movement in net funds/(debt)</t>
  </si>
  <si>
    <t xml:space="preserve">a) Increase/(decrease) in cash </t>
  </si>
  <si>
    <t>b) Cash to repay debt</t>
  </si>
  <si>
    <t>c) Cash used to increase liquid resources</t>
  </si>
  <si>
    <t>d) New loans and finance leases</t>
  </si>
  <si>
    <t>e) Change in net funds/(debt)</t>
  </si>
  <si>
    <t>f) Net funds/(debt) at beginning of year</t>
  </si>
  <si>
    <t>g) Net funds/(debt) at end of year</t>
  </si>
  <si>
    <t>PRINCIPAL'S CERTIFICATE</t>
  </si>
  <si>
    <t>RECONCILIATION OF MOVEMENTS BETWEEN YEARS</t>
  </si>
  <si>
    <t>Non-pay Expenditure</t>
  </si>
  <si>
    <t>Increase/(decrease) in year attributable to volume changes</t>
  </si>
  <si>
    <t>Increase/(decrease) in year attributable to price changes</t>
  </si>
  <si>
    <t>Total of non-relevant non-pay expenditure in year</t>
  </si>
  <si>
    <t>Total non-pay expenditure forecast for year</t>
  </si>
  <si>
    <t>Percentage price increase for non-pay expenditure</t>
  </si>
  <si>
    <t>Pay Expenditure</t>
  </si>
  <si>
    <t>Total relevant pay expenditure for previous year</t>
  </si>
  <si>
    <t>Total of non-relevant pay expenditure in year</t>
  </si>
  <si>
    <t>Total pay expenditure forecast for year</t>
  </si>
  <si>
    <t>Percentage price increase for pay expenditure</t>
  </si>
  <si>
    <t xml:space="preserve">The most appropriate financial health group for the college is: </t>
  </si>
  <si>
    <t xml:space="preserve"> NB. Insert A, B or C</t>
  </si>
  <si>
    <t>NB. Insert Yor N</t>
  </si>
  <si>
    <t xml:space="preserve">I confirm that the financial information contained in forms 1 to 5 plus supporting </t>
  </si>
  <si>
    <t>NAME</t>
  </si>
  <si>
    <t>SIGNATURE</t>
  </si>
  <si>
    <t>Total allocation</t>
  </si>
  <si>
    <t>Base allocation</t>
  </si>
  <si>
    <t>Growth funding</t>
  </si>
  <si>
    <t>Revenue allocation</t>
  </si>
  <si>
    <t>Memorandum Line</t>
  </si>
  <si>
    <t>Total</t>
  </si>
  <si>
    <t>Memorandum table for new capital grant expected cash flows</t>
  </si>
  <si>
    <t>Income to support financing of major works</t>
  </si>
  <si>
    <t xml:space="preserve">Total </t>
  </si>
  <si>
    <t>FUNDS FOR CAPITAL PURPOSES</t>
  </si>
  <si>
    <t>a) Expenditure on equipment - fixed assets</t>
  </si>
  <si>
    <t>e) Grants received in prior year expended in current year</t>
  </si>
  <si>
    <t>f) Grants expended in prior year received in current year</t>
  </si>
  <si>
    <t>Major capital works grant</t>
  </si>
  <si>
    <t>a) Expenditure on land and buildings - fixed assets</t>
  </si>
  <si>
    <t>DISPOSAL OF FIXED ASSETS</t>
  </si>
  <si>
    <t>INHERITED LAND AND BUILDINGS</t>
  </si>
  <si>
    <t>a) Sale proceeds</t>
  </si>
  <si>
    <t>b) Valuation</t>
  </si>
  <si>
    <t>c) Accumulated depreciation at date of disposal</t>
  </si>
  <si>
    <t>LAND AND BUILDINGS FINANCED BY CAPITAL GRANT</t>
  </si>
  <si>
    <t>b) Cost or valuation</t>
  </si>
  <si>
    <t>OTHER LAND AND BUILDINGS</t>
  </si>
  <si>
    <t>INHERITED EQUIPMENT</t>
  </si>
  <si>
    <t>EQUIPMENT FINANCED BY CAPITAL GRANT</t>
  </si>
  <si>
    <t>OTHER EQUIPMENT</t>
  </si>
  <si>
    <t>INVESTMENTS</t>
  </si>
  <si>
    <t>OTHER</t>
  </si>
  <si>
    <t>FIXED ASSET ADDITIONS</t>
  </si>
  <si>
    <t>a) Total additions - cash purchases</t>
  </si>
  <si>
    <t>a) Additions - cash purchases</t>
  </si>
  <si>
    <t>b) Additions - financed by finance leases</t>
  </si>
  <si>
    <t>c) Total additions ( net of retrospective grants received )</t>
  </si>
  <si>
    <t>c) Total additions</t>
  </si>
  <si>
    <t>FIXED ASSET DEPRECIATION</t>
  </si>
  <si>
    <t>Inherited land and buildings</t>
  </si>
  <si>
    <t>Inherited equipment</t>
  </si>
  <si>
    <t>Total depreciation on inherited assets</t>
  </si>
  <si>
    <t>a) depreciation on cost</t>
  </si>
  <si>
    <t>b) depreciation on revalued amount</t>
  </si>
  <si>
    <t>Total depreciation on cost</t>
  </si>
  <si>
    <t>Total depreciation on revalued amount</t>
  </si>
  <si>
    <t>Total depreciation on assets funded by deferred grants</t>
  </si>
  <si>
    <t>Other land and buildings</t>
  </si>
  <si>
    <t>Other equipment</t>
  </si>
  <si>
    <t>Other</t>
  </si>
  <si>
    <t>Total depreciation on other assets</t>
  </si>
  <si>
    <t>DEBTORS</t>
  </si>
  <si>
    <t>Other capital grants</t>
  </si>
  <si>
    <t>Other accrued income</t>
  </si>
  <si>
    <t>Prepaid expenditure</t>
  </si>
  <si>
    <t>Other debtors</t>
  </si>
  <si>
    <t>Total debtors</t>
  </si>
  <si>
    <t>CREDITORS</t>
  </si>
  <si>
    <t>Bank overdrafts and loans</t>
  </si>
  <si>
    <t>a) Bank overdraft</t>
  </si>
  <si>
    <t>b) Loans</t>
  </si>
  <si>
    <t>i) Balance brought forward</t>
  </si>
  <si>
    <t>ii) New loans - secured</t>
  </si>
  <si>
    <t>iii) New loans - unsecured</t>
  </si>
  <si>
    <t>iv) Repayments of loan capital</t>
  </si>
  <si>
    <t>v) Total loans</t>
  </si>
  <si>
    <t>vi) Loans falling due within one year</t>
  </si>
  <si>
    <t>vii) Loans falling due after one year</t>
  </si>
  <si>
    <t>viii) Total loans</t>
  </si>
  <si>
    <t>LEA deficit loan</t>
  </si>
  <si>
    <t>a) Balance brought forward</t>
  </si>
  <si>
    <t>b) Repayments of loan capital</t>
  </si>
  <si>
    <t>c) Total LEA deficit loan</t>
  </si>
  <si>
    <t>d) LEA deficit loan falling due within one year</t>
  </si>
  <si>
    <t>e) LEA deficit loan falling due after one year</t>
  </si>
  <si>
    <t>f) Total LEA deficit loan</t>
  </si>
  <si>
    <t>Payments on account</t>
  </si>
  <si>
    <t>a) Capital grants</t>
  </si>
  <si>
    <t>c)Total payments on account</t>
  </si>
  <si>
    <t>Finance leases</t>
  </si>
  <si>
    <t>a) Finance lease balance brought forward</t>
  </si>
  <si>
    <t>b) New finance leases</t>
  </si>
  <si>
    <t>c) Capital element of finance lease payments</t>
  </si>
  <si>
    <t>d) Total finance lease obligations</t>
  </si>
  <si>
    <t>e) Lease payments falling due within one year</t>
  </si>
  <si>
    <t>f) Lease payments falling due after one year</t>
  </si>
  <si>
    <t>g) Total finance lease obligations</t>
  </si>
  <si>
    <t>Other liabilities</t>
  </si>
  <si>
    <t>b) Interest payable</t>
  </si>
  <si>
    <t>d) Total other liabilities</t>
  </si>
  <si>
    <t>e) Other liabilities falling due within one year</t>
  </si>
  <si>
    <t>f) Other liabilities falling due after one year</t>
  </si>
  <si>
    <t xml:space="preserve">g) Total other liabilities </t>
  </si>
  <si>
    <t>PROVISIONS</t>
  </si>
  <si>
    <t>b) Capital grants received.</t>
  </si>
  <si>
    <t>c) Capital grant debtors</t>
  </si>
  <si>
    <t>d) Capital grant payments on account</t>
  </si>
  <si>
    <t>e) Grants expended in prior year received in current year</t>
  </si>
  <si>
    <t>f) Grants received in prior year expended in current year</t>
  </si>
  <si>
    <t>g) Capital grants released to income and expenditure account in period</t>
  </si>
  <si>
    <t>h) Balance carried forward</t>
  </si>
  <si>
    <t>Other provisions</t>
  </si>
  <si>
    <t>a) SSAP 24 provision</t>
  </si>
  <si>
    <t>ii) Provision made in period to form 2(b)</t>
  </si>
  <si>
    <t>iii) Interest on provision in period</t>
  </si>
  <si>
    <t>iv) Provision released in period to meet enhanced pension cost</t>
  </si>
  <si>
    <t>v) Balance carried forward</t>
  </si>
  <si>
    <t>b) Other provisions</t>
  </si>
  <si>
    <t>ii) Provision made in period</t>
  </si>
  <si>
    <t>iii) Provision released in period</t>
  </si>
  <si>
    <t>iv) Balance carried forward</t>
  </si>
  <si>
    <t>FINANCE LEASES</t>
  </si>
  <si>
    <t>Capital element</t>
  </si>
  <si>
    <t>Interest element</t>
  </si>
  <si>
    <t>Total finance lease payment</t>
  </si>
  <si>
    <t>ANALYSIS OF PAY EXPENDITURE</t>
  </si>
  <si>
    <t>Permanent staff</t>
  </si>
  <si>
    <t>Other staff</t>
  </si>
  <si>
    <t>Total pay expenditure</t>
  </si>
  <si>
    <t>REVALUATION RESERVE</t>
  </si>
  <si>
    <t>Revaluation Reserve</t>
  </si>
  <si>
    <t>Inherited land and buildings brought forward</t>
  </si>
  <si>
    <t>New inherited land and buildings revaluations</t>
  </si>
  <si>
    <t>Inherited equipment brought forward</t>
  </si>
  <si>
    <t>New inherited equipment revaluations</t>
  </si>
  <si>
    <t>Total inherited fixed asset revaluations</t>
  </si>
  <si>
    <t>Accumulated transfers to income and expenditure account brought forward for inherited fixed assets</t>
  </si>
  <si>
    <t>Trf to income a/c in current period - depreciation on inherited fixed assets for revalued amount</t>
  </si>
  <si>
    <t>Trf to income a/c in current period - NBV of disposed inherited fixed assets</t>
  </si>
  <si>
    <t>Unrealised gain/(loss) on inherited land &amp; buildings</t>
  </si>
  <si>
    <t>Unrealised gain/(loss) on inherited equipment</t>
  </si>
  <si>
    <t>Land and buildings financed by capital grant revaluations brought forward</t>
  </si>
  <si>
    <t>New land and buildings financed by capital grant revaluations</t>
  </si>
  <si>
    <t>Total land &amp; buildings financed by capital grant revaluations</t>
  </si>
  <si>
    <t>Equipment financed by capital grant revaluations brought forward</t>
  </si>
  <si>
    <t>New equipment financed by capital grant revaluations</t>
  </si>
  <si>
    <t>Total equipment financed by capital grant revaluations</t>
  </si>
  <si>
    <t>Other land and buildings revaluations brought forward</t>
  </si>
  <si>
    <t>New other land and buildings revaluations</t>
  </si>
  <si>
    <t>Total other land and buildings revaluations</t>
  </si>
  <si>
    <t>Other equipment revaluations brought forward</t>
  </si>
  <si>
    <t>New other equipment revaluations</t>
  </si>
  <si>
    <t>Total other equipment revaluations</t>
  </si>
  <si>
    <t>Investment revaluations brought forward</t>
  </si>
  <si>
    <t>New investment revaluations</t>
  </si>
  <si>
    <t>Total investment revaluations</t>
  </si>
  <si>
    <t>Other fixed asset revaluations brought forward</t>
  </si>
  <si>
    <t>New other fixed asset revaluations</t>
  </si>
  <si>
    <t>Total other fixed asset revaluations</t>
  </si>
  <si>
    <t>Accumulated transfers to income and expenditure account brought forward for other fixed assets</t>
  </si>
  <si>
    <t>Trf to income a/c in current period - depreciation on other fixed assets for revalued amount.</t>
  </si>
  <si>
    <t>Trf to income a/c in current period - revaluation portion of NBV of disposed other fixed assets</t>
  </si>
  <si>
    <t>Unrealised gain/(loss) on other fixed assets</t>
  </si>
  <si>
    <t>Revaluation reserve balance</t>
  </si>
  <si>
    <t>CASH FLOW RECONCILIATION</t>
  </si>
  <si>
    <t>Deferred capital grants released to income</t>
  </si>
  <si>
    <t>(Profit)/loss on disposal of fixed assets</t>
  </si>
  <si>
    <t>(Increase)/decrease in stocks</t>
  </si>
  <si>
    <t>Interest payable</t>
  </si>
  <si>
    <t>(Increase)/decrease in debtors</t>
  </si>
  <si>
    <t>Increase/(decrease) in trade creditors</t>
  </si>
  <si>
    <t>Increase/(decrease) in tax and pension contributions</t>
  </si>
  <si>
    <t>Increase/(decrease) in other payments on account</t>
  </si>
  <si>
    <t>Increase/(decrease) in other liabilities</t>
  </si>
  <si>
    <t>Increase/(decrease) in provisions</t>
  </si>
  <si>
    <t>ANALYSIS OF NET DEBT</t>
  </si>
  <si>
    <t>Bank overdrafts</t>
  </si>
  <si>
    <t>Debt due within 1 year</t>
  </si>
  <si>
    <t>RATIO ANALYSIS</t>
  </si>
  <si>
    <t>SHORT TERM SOLVENCY</t>
  </si>
  <si>
    <t>a) Cash days in hand</t>
  </si>
  <si>
    <t>b) Current ratio</t>
  </si>
  <si>
    <t>d) Creditors days - non pay expenditure</t>
  </si>
  <si>
    <t>ABILITY TO GENERATE CASH</t>
  </si>
  <si>
    <t>a) Cash generated from operations to income</t>
  </si>
  <si>
    <t>a) Debt charges as a percentage of income</t>
  </si>
  <si>
    <t>b) Total borrowing as a percentage of income</t>
  </si>
  <si>
    <t>c) Total borrowing as a percentage of  reserves</t>
  </si>
  <si>
    <t>a) Surplus/(deficit) as a percentage of income</t>
  </si>
  <si>
    <t>c) Available reserves as a percentage of income</t>
  </si>
  <si>
    <t>d) Reserves as a percentage of income</t>
  </si>
  <si>
    <t>INCOME</t>
  </si>
  <si>
    <t>a) Year on year increase - income</t>
  </si>
  <si>
    <t>EXPENDITURE</t>
  </si>
  <si>
    <t>a) Trading ratio</t>
  </si>
  <si>
    <t>b) Average cost per teaching post</t>
  </si>
  <si>
    <t>c) Average cost per non-teaching post</t>
  </si>
  <si>
    <t xml:space="preserve">i) teaching </t>
  </si>
  <si>
    <t xml:space="preserve">ii) non-teaching </t>
  </si>
  <si>
    <t>Current ratio</t>
  </si>
  <si>
    <t xml:space="preserve">Cash days </t>
  </si>
  <si>
    <t>Cash generation</t>
  </si>
  <si>
    <t>General reserve</t>
  </si>
  <si>
    <t>Cash days</t>
  </si>
  <si>
    <t>Totals</t>
  </si>
  <si>
    <t>NB. Insert Y or N</t>
  </si>
  <si>
    <t xml:space="preserve"> </t>
  </si>
  <si>
    <t>Weightings</t>
  </si>
  <si>
    <t>Score</t>
  </si>
  <si>
    <t>IT infrastructure</t>
  </si>
  <si>
    <t>Ethnic minority student achievement grant (section 11)</t>
  </si>
  <si>
    <t>i) UK</t>
  </si>
  <si>
    <t>ii) Other EU</t>
  </si>
  <si>
    <t>Adjustment for recovery of funds</t>
  </si>
  <si>
    <t>NB.Insert Y or N</t>
  </si>
  <si>
    <t>TOTAL RESERVES (10 plus 11 plus 12 plus 13)</t>
  </si>
  <si>
    <t>(enter zero if N/A)</t>
  </si>
  <si>
    <t>(excluding contract tuition service staff)</t>
  </si>
  <si>
    <t>Total provisions</t>
  </si>
  <si>
    <t>Surplus/(deficit) including asset transactions, after tax</t>
  </si>
  <si>
    <t>i) Capital</t>
  </si>
  <si>
    <t>ii) Revenue</t>
  </si>
  <si>
    <t>a) Pay expenditure as a percentage of income (including contract tuition services)</t>
  </si>
  <si>
    <t>c) Permanent payroll proportion</t>
  </si>
  <si>
    <t>d) Year on year increase - pay expenditure</t>
  </si>
  <si>
    <t>e) Admin. costs proportion</t>
  </si>
  <si>
    <t>f) Year on year increase - non-pay expenditure</t>
  </si>
  <si>
    <t>g) Premises cost (£) per m²</t>
  </si>
  <si>
    <t>Information Learning Technology (ILT)</t>
  </si>
  <si>
    <t>Contract tuition service staff</t>
  </si>
  <si>
    <t>Has the college revalued its assets since incorporation?</t>
  </si>
  <si>
    <t>Learner support funds</t>
  </si>
  <si>
    <t>Childcare places (learner support fund)</t>
  </si>
  <si>
    <t>a) 16-18 full time</t>
  </si>
  <si>
    <t>Additional in year allocation                                  (not consolidated)</t>
  </si>
  <si>
    <t>Year Ended 31/7/2004</t>
  </si>
  <si>
    <t>Operating surplus</t>
  </si>
  <si>
    <t>Borrowing</t>
  </si>
  <si>
    <t>2003-2004</t>
  </si>
  <si>
    <t>INDEBTEDNESS</t>
  </si>
  <si>
    <r>
      <t>of implementing its strategic plan. The forms, commentary and</t>
    </r>
    <r>
      <rPr>
        <i/>
        <sz val="9"/>
        <color indexed="12"/>
        <rFont val="Arial"/>
        <family val="2"/>
      </rPr>
      <t xml:space="preserve"> </t>
    </r>
    <r>
      <rPr>
        <sz val="9"/>
        <color indexed="8"/>
        <rFont val="Arial"/>
        <family val="2"/>
      </rPr>
      <t>key ratios</t>
    </r>
    <r>
      <rPr>
        <i/>
        <sz val="9"/>
        <color indexed="12"/>
        <rFont val="Arial"/>
        <family val="2"/>
      </rPr>
      <t xml:space="preserve"> </t>
    </r>
    <r>
      <rPr>
        <sz val="9"/>
        <color indexed="8"/>
        <rFont val="Arial"/>
        <family val="2"/>
      </rPr>
      <t>have been reviewed</t>
    </r>
  </si>
  <si>
    <t>DATE</t>
  </si>
  <si>
    <t>LSC FUNDING ALLOCATION</t>
  </si>
  <si>
    <t>OTHER LSC INCOME</t>
  </si>
  <si>
    <t>OTHER LSC INCOME (revenue)</t>
  </si>
  <si>
    <t>Other LSC capital grants</t>
  </si>
  <si>
    <t>LSC capital grant expenditure on equipment</t>
  </si>
  <si>
    <t>LSC capital grant expenditure on land and buildings</t>
  </si>
  <si>
    <t>a) LSC recovery of main allocation</t>
  </si>
  <si>
    <t>c) Debtors days - excluding LSC and HEFCE</t>
  </si>
  <si>
    <t>LSC - recurrent funding</t>
  </si>
  <si>
    <t>LSC capital grants</t>
  </si>
  <si>
    <t>Memorandum line for learner support funds</t>
  </si>
  <si>
    <t>£000</t>
  </si>
  <si>
    <t>d) Employer-led</t>
  </si>
  <si>
    <t xml:space="preserve">Number of teaching staff (FTEs) </t>
  </si>
  <si>
    <t xml:space="preserve">Number of non-teaching staff (FTEs) </t>
  </si>
  <si>
    <t>Total non-pay expenditure for previous year</t>
  </si>
  <si>
    <t>Total allocation (£000s)</t>
  </si>
  <si>
    <t>Trade debtors</t>
  </si>
  <si>
    <t>e) Quick ratio</t>
  </si>
  <si>
    <t>b) Historic cost surplus/(deficit) as a percentage of income</t>
  </si>
  <si>
    <t>Centres of vocational excellence</t>
  </si>
  <si>
    <t>Area weighting factor</t>
  </si>
  <si>
    <t>ii) Franchised and associated providers</t>
  </si>
  <si>
    <t>Uplift for specialist providers</t>
  </si>
  <si>
    <t>Year Ended 31/7/2005</t>
  </si>
  <si>
    <t>a) LSC</t>
  </si>
  <si>
    <t>i) Recurrent grant</t>
  </si>
  <si>
    <t>ii) Work based learning</t>
  </si>
  <si>
    <t>iii) Release of capital grants</t>
  </si>
  <si>
    <t>iv) Other LSC income</t>
  </si>
  <si>
    <t>b) HEFCE</t>
  </si>
  <si>
    <t>Total Funding Council Grants</t>
  </si>
  <si>
    <t>Tuition fees and education contracts</t>
  </si>
  <si>
    <t>a) EU</t>
  </si>
  <si>
    <t>e) LEA</t>
  </si>
  <si>
    <t>f) New Deal</t>
  </si>
  <si>
    <t>Total Tuition Fees &amp; Education Contracts</t>
  </si>
  <si>
    <t>Total Research Grants and Contracts Income</t>
  </si>
  <si>
    <t>Other income</t>
  </si>
  <si>
    <t>a) Catering, residence and conferences</t>
  </si>
  <si>
    <t>b) Farming activities</t>
  </si>
  <si>
    <t>c) Other income generating activities</t>
  </si>
  <si>
    <t>d) Results of subsidiary companies not conslidated profit/(loss)</t>
  </si>
  <si>
    <t>f) Miscellaneous income (excluding investments)</t>
  </si>
  <si>
    <t>Total Other Income</t>
  </si>
  <si>
    <t>Endowment and Investment Income</t>
  </si>
  <si>
    <t>a) Investment income</t>
  </si>
  <si>
    <t>Total Endowment and Investment Income</t>
  </si>
  <si>
    <t>Total Expenditure (Form 2B)</t>
  </si>
  <si>
    <t>Catering, residence, conferences</t>
  </si>
  <si>
    <t>Teaching support services</t>
  </si>
  <si>
    <t>Catering, residence and conferences</t>
  </si>
  <si>
    <t>UFI projects</t>
  </si>
  <si>
    <t>16 -18 full-time allocated (£000s)</t>
  </si>
  <si>
    <t>Adult and 16 - 18 part-time allocated (£000s)</t>
  </si>
  <si>
    <t xml:space="preserve">University for industry (£000s) </t>
  </si>
  <si>
    <t>Franchised provision (£000s)</t>
  </si>
  <si>
    <t>Recurrent Grant</t>
  </si>
  <si>
    <t>b) Pay expenditure as a percentage of income (excluding contract tuition services)</t>
  </si>
  <si>
    <t>Debt due after 1 year</t>
  </si>
  <si>
    <t>FINANCIAL PLAN</t>
  </si>
  <si>
    <t>FORM 1</t>
  </si>
  <si>
    <t xml:space="preserve">FORM 2A </t>
  </si>
  <si>
    <t xml:space="preserve">FORM 2B </t>
  </si>
  <si>
    <t xml:space="preserve">FORM 3 </t>
  </si>
  <si>
    <t xml:space="preserve">FORM 4 </t>
  </si>
  <si>
    <t xml:space="preserve">FORM 5 </t>
  </si>
  <si>
    <t xml:space="preserve">SCHEDULE 1- FORM A </t>
  </si>
  <si>
    <t xml:space="preserve">SCHEDULE 1- FORM B </t>
  </si>
  <si>
    <t xml:space="preserve">SCHEDULE 2 </t>
  </si>
  <si>
    <t xml:space="preserve">SCHEDULE 3 </t>
  </si>
  <si>
    <t xml:space="preserve">SCHEDULE 4 </t>
  </si>
  <si>
    <t xml:space="preserve">SCHEDULE 5 </t>
  </si>
  <si>
    <t xml:space="preserve">SCHEDULE 6 </t>
  </si>
  <si>
    <t xml:space="preserve">SCHEDULE 7 </t>
  </si>
  <si>
    <t xml:space="preserve">SCHEDULE 8 </t>
  </si>
  <si>
    <t xml:space="preserve">SCHEDULE 9 </t>
  </si>
  <si>
    <t xml:space="preserve">SCHEDULE 10 </t>
  </si>
  <si>
    <t>SCHEDULE 11</t>
  </si>
  <si>
    <t xml:space="preserve">SCHEDULE 12 </t>
  </si>
  <si>
    <t>SCHEDULE 13</t>
  </si>
  <si>
    <t xml:space="preserve">SCHEDULE 14 - FORM A </t>
  </si>
  <si>
    <t xml:space="preserve">SCHEDULE 14 - FORM B </t>
  </si>
  <si>
    <t>Planned FTEs</t>
  </si>
  <si>
    <t>g) Space per FTE</t>
  </si>
  <si>
    <t>Learner funding rate (LFR) (£)</t>
  </si>
  <si>
    <t>2004-2005</t>
  </si>
  <si>
    <t>Main allocation (to form 1)</t>
  </si>
  <si>
    <t>Additional growth to support recovery plan (£000s)</t>
  </si>
  <si>
    <t>Funds for exceptional support (£000s)</t>
  </si>
  <si>
    <t>Total baseline allocation (£000s)</t>
  </si>
  <si>
    <t>Cash baseline allocation (£000s)</t>
  </si>
  <si>
    <t>Other baseline funding adjustments</t>
  </si>
  <si>
    <t>I confirm that the college's risk management plan complies with the</t>
  </si>
  <si>
    <t>board of governors.</t>
  </si>
  <si>
    <t>b) Dependency on LSC income</t>
  </si>
  <si>
    <t>c) Dependency on European income</t>
  </si>
  <si>
    <t>d) Dependency on higher education income</t>
  </si>
  <si>
    <t>e) Dependency on all other income</t>
  </si>
  <si>
    <t>f) Surplus/(deficit) on franchised provision</t>
  </si>
  <si>
    <t>h) Surplus/(deficit) on other income generating activities</t>
  </si>
  <si>
    <t>i) Surplus/(deficit) on farming</t>
  </si>
  <si>
    <t>g) Surplus/(deficit) on catering, residences and conferences</t>
  </si>
  <si>
    <t>Funding Rate</t>
  </si>
  <si>
    <t>Land and buildings financed by LSC capital grant</t>
  </si>
  <si>
    <t>Land and buildings financed by other capital grant</t>
  </si>
  <si>
    <t>Equipment financed by LSC capital grant</t>
  </si>
  <si>
    <t>Equipment financed by other capital grant</t>
  </si>
  <si>
    <t>Year Ended 31/7/2006</t>
  </si>
  <si>
    <t>2005-2006</t>
  </si>
  <si>
    <t>iv) Other HEFCE income</t>
  </si>
  <si>
    <t>Statement of historical cost surpluses and deficits</t>
  </si>
  <si>
    <t>Surplus/(deficit) on continuing operations after tax</t>
  </si>
  <si>
    <t>Movement in  the income and expenditure account reserve</t>
  </si>
  <si>
    <t>Land and buildings financed by HEFCE capital grant</t>
  </si>
  <si>
    <t>Equipment financed by HEFCE capital grant</t>
  </si>
  <si>
    <t>Exceptional support package</t>
  </si>
  <si>
    <t>Other capital grants (including non-LSC grants and HEFCE grants)</t>
  </si>
  <si>
    <t>c) Cash and short-term investments (C&amp;STI)</t>
  </si>
  <si>
    <t>i) Restricted C&amp;STI from disposal of fixed assets and held for future fixed assets acquisitions</t>
  </si>
  <si>
    <t>ii) Other short term investments and cash</t>
  </si>
  <si>
    <t>b) LSC capital grant received but unspent - payments on account</t>
  </si>
  <si>
    <t>c) LSC capital grant claimed and spent but not received - LSC debtor</t>
  </si>
  <si>
    <t>d) Grants received in prior year expended in current year</t>
  </si>
  <si>
    <t>f) Total capital equipment funds received</t>
  </si>
  <si>
    <t>b) Expenditure on equipment - fixed assets</t>
  </si>
  <si>
    <t>c) Major capital works grant received but unspent - payments on account</t>
  </si>
  <si>
    <t>d) Major capital works grant claimed and spent but not received - LSC debtor</t>
  </si>
  <si>
    <t>h) Total major capital works grant received</t>
  </si>
  <si>
    <t>f) Total LSC capital grant received</t>
  </si>
  <si>
    <t>a) Depreciation on assets funded by LSC capital grants</t>
  </si>
  <si>
    <t>b) Depreciation on assets funded by HEFCE capital grants</t>
  </si>
  <si>
    <t>c) Depreciation on assets funded by other capital grants</t>
  </si>
  <si>
    <t>Total cash and short term investments</t>
  </si>
  <si>
    <t>d) Other capital grants received but unspent - payments on account</t>
  </si>
  <si>
    <t xml:space="preserve">e) Other capital grants claimed and spent but not received - debtor </t>
  </si>
  <si>
    <t>g) Grants expended in prior year received in current year</t>
  </si>
  <si>
    <t>h) Total other capital grants received</t>
  </si>
  <si>
    <t>c) Revenue element of capital grants</t>
  </si>
  <si>
    <t xml:space="preserve">Surplus/(deficit) on continuing operations after </t>
  </si>
  <si>
    <t>depreciation of assets at valuation, disposal of assets and tax</t>
  </si>
  <si>
    <t>INCOME USED IN RATIO ANALYSIS (£000s)</t>
  </si>
  <si>
    <t>d) Total current assets</t>
  </si>
  <si>
    <t>INDICATIVE HEALTH GROUP</t>
  </si>
  <si>
    <t>b) Interest receivable</t>
  </si>
  <si>
    <t>College Code</t>
  </si>
  <si>
    <t>College Name</t>
  </si>
  <si>
    <t>College Payment Code</t>
  </si>
  <si>
    <t>COLLEGE DETAILS</t>
  </si>
  <si>
    <t>RESERVES</t>
  </si>
  <si>
    <t xml:space="preserve">LEARNER FUNDING RATE </t>
  </si>
  <si>
    <t>a) £ per FTE</t>
  </si>
  <si>
    <t>b) Year on year increase</t>
  </si>
  <si>
    <t>College  Name</t>
  </si>
  <si>
    <t>d) Release of capital grants on assets disposed</t>
  </si>
  <si>
    <t>e) Total release of capital grants</t>
  </si>
  <si>
    <t>College spend on ILT (from any source)</t>
  </si>
  <si>
    <t>Total college spend on ILT</t>
  </si>
  <si>
    <t>schedules and commentary represent the financial consequences for the college</t>
  </si>
  <si>
    <t xml:space="preserve">requirements of the Turnbull Report and that it has been approved by the </t>
  </si>
  <si>
    <t>Basic skills learners (£000s)</t>
  </si>
  <si>
    <t>in accordance with the method agreed by the college's board of governors.</t>
  </si>
  <si>
    <r>
      <t xml:space="preserve">g) Capital element of retrospective LSC assistance </t>
    </r>
    <r>
      <rPr>
        <sz val="8"/>
        <color indexed="8"/>
        <rFont val="Arial"/>
        <family val="2"/>
      </rPr>
      <t>(see guidance before using )</t>
    </r>
  </si>
  <si>
    <t>i) Repayment of European funding (negative figure)</t>
  </si>
  <si>
    <t>General education expenditure</t>
  </si>
  <si>
    <t>Interest on SSAP 24 provision</t>
  </si>
  <si>
    <t>Fixed assets</t>
  </si>
  <si>
    <t>Indicative financial health group</t>
  </si>
  <si>
    <t>Total additional growth funding (£000s)</t>
  </si>
  <si>
    <t>Total planned FTEs</t>
  </si>
  <si>
    <t>ESF co-financing</t>
  </si>
  <si>
    <t>Other LSC income</t>
  </si>
  <si>
    <t>d) staff costs per learner (FTEs)</t>
  </si>
  <si>
    <t>e) Number of learners (FTEs) per teaching staff (FTEs)</t>
  </si>
  <si>
    <t>f) Total cost per learner (FTEs)</t>
  </si>
  <si>
    <t>Funding council grants</t>
  </si>
  <si>
    <t>Total Income</t>
  </si>
  <si>
    <t>Year Ended 31/7/2007</t>
  </si>
  <si>
    <t>for the year ending 31 July 2005 and have been approved by the corporation.</t>
  </si>
  <si>
    <t>The figures for the year ending 31 July 2005 are also the budget</t>
  </si>
  <si>
    <t>Over achievement of 16-18 FT growth in 2004/05</t>
  </si>
  <si>
    <t>2006-2007</t>
  </si>
  <si>
    <t>e) Releases from deferred capital grants (non LSC &amp; non HEFCE)</t>
  </si>
  <si>
    <t>a) Marketing</t>
  </si>
  <si>
    <t>b) Exams</t>
  </si>
  <si>
    <t>c) Other</t>
  </si>
  <si>
    <t>Payments to non-college UFI centres</t>
  </si>
  <si>
    <t>a) Access funds</t>
  </si>
  <si>
    <t>b) Childcare support</t>
  </si>
  <si>
    <t>c) Residential bursaries</t>
  </si>
  <si>
    <t>d) Total</t>
  </si>
  <si>
    <r>
      <t>b) funding (£000s)</t>
    </r>
    <r>
      <rPr>
        <b/>
        <sz val="9"/>
        <color indexed="8"/>
        <rFont val="Arial"/>
        <family val="2"/>
      </rPr>
      <t xml:space="preserve"> (positive figure)</t>
    </r>
  </si>
  <si>
    <r>
      <t xml:space="preserve">b) funding (£000s) </t>
    </r>
    <r>
      <rPr>
        <b/>
        <sz val="9"/>
        <color indexed="8"/>
        <rFont val="Arial"/>
        <family val="2"/>
      </rPr>
      <t>(negative figure)</t>
    </r>
  </si>
  <si>
    <t>Description:</t>
  </si>
  <si>
    <t>Cash and short term investments (C&amp;STI)</t>
  </si>
  <si>
    <t>Other support payments</t>
  </si>
  <si>
    <t>Local intervention development fund</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</si>
</sst>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_-&quot;£&quot;#,##0;* \-&quot;£&quot;#,##0;* _-&quot;£&quot;&quot;-&quot;;@"/>
    <numFmt numFmtId="173" formatCode="* #,##0;* \-#,##0;* &quot;-&quot;;@"/>
    <numFmt numFmtId="174" formatCode="* _-&quot;£&quot;#,##0.00;* \-&quot;£&quot;#,##0.00;* _-&quot;£&quot;&quot;-&quot;??;@"/>
    <numFmt numFmtId="175" formatCode="* #,##0.00;* \-#,##0.00;* &quot;-&quot;??;@"/>
    <numFmt numFmtId="176" formatCode="\$#,##0_);\(\$#,##0\)"/>
    <numFmt numFmtId="177" formatCode="\$#,##0_);[Red]\(\$#,##0\)"/>
    <numFmt numFmtId="178" formatCode="\$#,##0.00_);\(\$#,##0.00\)"/>
    <numFmt numFmtId="179" formatCode="\$#,##0.00_);[Red]\(\$#,##0.00\)"/>
    <numFmt numFmtId="180" formatCode="#,##0&quot;£&quot;_);\(#,##0&quot;£&quot;\)"/>
    <numFmt numFmtId="181" formatCode="#,##0&quot;£&quot;_);[Red]\(#,##0&quot;£&quot;\)"/>
    <numFmt numFmtId="182" formatCode="#,##0.00&quot;£&quot;_);\(#,##0.00&quot;£&quot;\)"/>
    <numFmt numFmtId="183" formatCode="#,##0.00&quot;£&quot;_);[Red]\(#,##0.00&quot;£&quot;\)"/>
    <numFmt numFmtId="184" formatCode="_ * #,##0_)&quot;£&quot;_ ;_ * \(#,##0\)&quot;£&quot;_ ;_ * &quot;-&quot;_)&quot;£&quot;_ ;_ @_ "/>
    <numFmt numFmtId="185" formatCode="_ * #,##0_)_£_ ;_ * \(#,##0\)_£_ ;_ * &quot;-&quot;_)_£_ ;_ @_ "/>
    <numFmt numFmtId="186" formatCode="_ * #,##0.00_)&quot;£&quot;_ ;_ * \(#,##0.00\)&quot;£&quot;_ ;_ * &quot;-&quot;??_)&quot;£&quot;_ ;_ @_ "/>
    <numFmt numFmtId="187" formatCode="_ * #,##0.00_)_£_ ;_ * \(#,##0.00\)_£_ ;_ * &quot;-&quot;??_)_£_ ;_ @_ "/>
    <numFmt numFmtId="188" formatCode="h:mm\ /"/>
    <numFmt numFmtId="189" formatCode="h:mm:ss\ /"/>
    <numFmt numFmtId="190" formatCode="\a\,\b\,\c"/>
    <numFmt numFmtId="191" formatCode="0.000"/>
    <numFmt numFmtId="192" formatCode="0.0%"/>
    <numFmt numFmtId="193" formatCode="#,##0.000_);\(#,##0.000\)"/>
    <numFmt numFmtId="194" formatCode="#,##0.0_);\(#,##0.0\)"/>
    <numFmt numFmtId="195" formatCode="#,##0.00;\(#,##0.00\)"/>
    <numFmt numFmtId="196" formatCode="#,##0;\(#,##0\)"/>
    <numFmt numFmtId="197" formatCode="#,##0.00;\(\-#,##0.00\)"/>
    <numFmt numFmtId="198" formatCode="#,##0.000"/>
    <numFmt numFmtId="199" formatCode="#,##0.0;\-#,##0.0"/>
    <numFmt numFmtId="200" formatCode="#,##0.0"/>
    <numFmt numFmtId="201" formatCode="#,##0.000;\-#,##0.000"/>
    <numFmt numFmtId="202" formatCode="0.00000"/>
    <numFmt numFmtId="203" formatCode="0.0000"/>
    <numFmt numFmtId="204" formatCode="#,##0.0000"/>
    <numFmt numFmtId="205" formatCode="#,##0.0;[Red]\-#,##0.0"/>
    <numFmt numFmtId="206" formatCode="#,##0.0;\(#,##0.0\)"/>
    <numFmt numFmtId="207" formatCode="0.0"/>
    <numFmt numFmtId="208" formatCode="dd/mm/yyyy"/>
  </numFmts>
  <fonts count="47">
    <font>
      <sz val="10"/>
      <color indexed="8"/>
      <name val="MS Sans Serif"/>
      <family val="0"/>
    </font>
    <font>
      <b/>
      <sz val="10"/>
      <color indexed="8"/>
      <name val="MS Sans Serif"/>
      <family val="0"/>
    </font>
    <font>
      <i/>
      <sz val="10"/>
      <color indexed="8"/>
      <name val="MS Sans Serif"/>
      <family val="0"/>
    </font>
    <font>
      <b/>
      <i/>
      <sz val="10"/>
      <color indexed="8"/>
      <name val="MS Sans Serif"/>
      <family val="0"/>
    </font>
    <font>
      <b/>
      <sz val="10"/>
      <color indexed="8"/>
      <name val="Times New Roman"/>
      <family val="0"/>
    </font>
    <font>
      <sz val="10"/>
      <color indexed="8"/>
      <name val="Times New Roman"/>
      <family val="0"/>
    </font>
    <font>
      <sz val="10"/>
      <color indexed="10"/>
      <name val="Times New Roman"/>
      <family val="0"/>
    </font>
    <font>
      <b/>
      <sz val="14"/>
      <color indexed="8"/>
      <name val="Times New Roman"/>
      <family val="0"/>
    </font>
    <font>
      <b/>
      <sz val="10"/>
      <color indexed="14"/>
      <name val="Times New Roman"/>
      <family val="0"/>
    </font>
    <font>
      <sz val="10"/>
      <color indexed="14"/>
      <name val="Times New Roman"/>
      <family val="0"/>
    </font>
    <font>
      <sz val="10"/>
      <color indexed="14"/>
      <name val="MS Sans Serif"/>
      <family val="0"/>
    </font>
    <font>
      <b/>
      <sz val="14"/>
      <color indexed="14"/>
      <name val="Times New Roman"/>
      <family val="0"/>
    </font>
    <font>
      <b/>
      <sz val="10"/>
      <color indexed="8"/>
      <name val="Arial"/>
      <family val="2"/>
    </font>
    <font>
      <sz val="10"/>
      <color indexed="8"/>
      <name val="Arial"/>
      <family val="2"/>
    </font>
    <font>
      <sz val="9"/>
      <color indexed="8"/>
      <name val="Arial"/>
      <family val="2"/>
    </font>
    <font>
      <sz val="9"/>
      <color indexed="12"/>
      <name val="Arial"/>
      <family val="2"/>
    </font>
    <font>
      <b/>
      <sz val="9"/>
      <color indexed="8"/>
      <name val="Arial"/>
      <family val="2"/>
    </font>
    <font>
      <sz val="9"/>
      <color indexed="14"/>
      <name val="Arial"/>
      <family val="2"/>
    </font>
    <font>
      <b/>
      <sz val="9"/>
      <color indexed="14"/>
      <name val="Arial"/>
      <family val="2"/>
    </font>
    <font>
      <i/>
      <sz val="9"/>
      <color indexed="12"/>
      <name val="Arial"/>
      <family val="2"/>
    </font>
    <font>
      <b/>
      <sz val="9"/>
      <color indexed="12"/>
      <name val="Arial"/>
      <family val="2"/>
    </font>
    <font>
      <b/>
      <sz val="9"/>
      <color indexed="53"/>
      <name val="Arial"/>
      <family val="2"/>
    </font>
    <font>
      <sz val="9"/>
      <color indexed="8"/>
      <name val="Times New Roman"/>
      <family val="1"/>
    </font>
    <font>
      <b/>
      <sz val="8"/>
      <color indexed="8"/>
      <name val="Arial"/>
      <family val="2"/>
    </font>
    <font>
      <sz val="8"/>
      <color indexed="8"/>
      <name val="Arial"/>
      <family val="2"/>
    </font>
    <font>
      <b/>
      <sz val="8"/>
      <color indexed="14"/>
      <name val="Arial"/>
      <family val="2"/>
    </font>
    <font>
      <sz val="8"/>
      <color indexed="14"/>
      <name val="Arial"/>
      <family val="2"/>
    </font>
    <font>
      <sz val="8"/>
      <color indexed="9"/>
      <name val="Arial"/>
      <family val="2"/>
    </font>
    <font>
      <b/>
      <sz val="8"/>
      <color indexed="12"/>
      <name val="Arial"/>
      <family val="2"/>
    </font>
    <font>
      <b/>
      <sz val="9"/>
      <color indexed="8"/>
      <name val="Times New Roman"/>
      <family val="0"/>
    </font>
    <font>
      <sz val="9"/>
      <color indexed="8"/>
      <name val="MS Sans Serif"/>
      <family val="0"/>
    </font>
    <font>
      <i/>
      <sz val="9"/>
      <color indexed="8"/>
      <name val="Arial"/>
      <family val="2"/>
    </font>
    <font>
      <b/>
      <sz val="9"/>
      <color indexed="8"/>
      <name val="MS Sans Serif"/>
      <family val="0"/>
    </font>
    <font>
      <b/>
      <sz val="9"/>
      <color indexed="14"/>
      <name val="Times New Roman"/>
      <family val="0"/>
    </font>
    <font>
      <b/>
      <sz val="12"/>
      <color indexed="10"/>
      <name val="Arial"/>
      <family val="2"/>
    </font>
    <font>
      <sz val="9"/>
      <color indexed="14"/>
      <name val="Times New Roman"/>
      <family val="0"/>
    </font>
    <font>
      <sz val="9"/>
      <name val="Arial"/>
      <family val="2"/>
    </font>
    <font>
      <sz val="9"/>
      <color indexed="14"/>
      <name val="MS Sans Serif"/>
      <family val="0"/>
    </font>
    <font>
      <b/>
      <sz val="14"/>
      <color indexed="10"/>
      <name val="Arial"/>
      <family val="2"/>
    </font>
    <font>
      <b/>
      <sz val="9"/>
      <color indexed="12"/>
      <name val="Times New Roman"/>
      <family val="1"/>
    </font>
    <font>
      <sz val="9"/>
      <name val="MS Sans Serif"/>
      <family val="0"/>
    </font>
    <font>
      <b/>
      <sz val="9"/>
      <name val="Arial"/>
      <family val="2"/>
    </font>
    <font>
      <sz val="9"/>
      <color indexed="50"/>
      <name val="Times New Roman"/>
      <family val="0"/>
    </font>
    <font>
      <i/>
      <sz val="9"/>
      <color indexed="12"/>
      <name val="Times New Roman"/>
      <family val="1"/>
    </font>
    <font>
      <i/>
      <sz val="9"/>
      <color indexed="8"/>
      <name val="Times New Roman"/>
      <family val="1"/>
    </font>
    <font>
      <sz val="10"/>
      <color indexed="10"/>
      <name val="Arial"/>
      <family val="2"/>
    </font>
    <font>
      <i/>
      <sz val="8"/>
      <color indexed="8"/>
      <name val="Arial"/>
      <family val="2"/>
    </font>
  </fonts>
  <fills count="5">
    <fill>
      <patternFill/>
    </fill>
    <fill>
      <patternFill patternType="gray125"/>
    </fill>
    <fill>
      <patternFill patternType="gray0625"/>
    </fill>
    <fill>
      <patternFill patternType="solid">
        <fgColor indexed="65"/>
        <bgColor indexed="64"/>
      </patternFill>
    </fill>
    <fill>
      <patternFill patternType="solid">
        <fgColor indexed="8"/>
        <bgColor indexed="64"/>
      </patternFill>
    </fill>
  </fills>
  <borders count="20">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color indexed="63"/>
      </left>
      <right>
        <color indexed="63"/>
      </right>
      <top style="thin">
        <color indexed="8"/>
      </top>
      <bottom style="thin">
        <color indexed="8"/>
      </bottom>
    </border>
    <border>
      <left style="thin">
        <color indexed="8"/>
      </left>
      <right style="thin">
        <color indexed="8"/>
      </right>
      <top style="thin">
        <color indexed="8"/>
      </top>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1" fillId="0" borderId="0" applyNumberFormat="0" applyFill="0" applyProtection="0">
      <alignment/>
    </xf>
    <xf numFmtId="0" fontId="1" fillId="0" borderId="0" applyNumberFormat="0" applyFill="0" applyProtection="0">
      <alignment/>
    </xf>
    <xf numFmtId="0" fontId="2" fillId="0" borderId="0" applyNumberFormat="0" applyFill="0" applyProtection="0">
      <alignment/>
    </xf>
    <xf numFmtId="0" fontId="2"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40" fontId="0" fillId="0" borderId="0" applyFont="0" applyFill="0" applyProtection="0">
      <alignment/>
    </xf>
    <xf numFmtId="38" fontId="0" fillId="0" borderId="0" applyFont="0" applyFill="0" applyProtection="0">
      <alignment/>
    </xf>
    <xf numFmtId="8" fontId="0" fillId="0" borderId="0" applyFont="0" applyFill="0" applyProtection="0">
      <alignment/>
    </xf>
    <xf numFmtId="6" fontId="0" fillId="0" borderId="0" applyFont="0" applyFill="0" applyProtection="0">
      <alignment/>
    </xf>
    <xf numFmtId="9" fontId="0" fillId="0" borderId="0" applyFont="0" applyFill="0" applyProtection="0">
      <alignment/>
    </xf>
  </cellStyleXfs>
  <cellXfs count="279">
    <xf numFmtId="0" fontId="0" fillId="0" borderId="0" xfId="0" applyAlignment="1">
      <alignment/>
    </xf>
    <xf numFmtId="0" fontId="4" fillId="0" borderId="0" xfId="0" applyFont="1" applyAlignment="1">
      <alignment/>
    </xf>
    <xf numFmtId="0" fontId="5" fillId="0" borderId="0" xfId="0" applyFont="1" applyAlignment="1">
      <alignment/>
    </xf>
    <xf numFmtId="5" fontId="5" fillId="0" borderId="0" xfId="0" applyNumberFormat="1" applyFont="1" applyAlignment="1">
      <alignment horizontal="center"/>
    </xf>
    <xf numFmtId="5" fontId="6" fillId="0" borderId="0" xfId="0" applyNumberFormat="1" applyFont="1" applyAlignment="1" applyProtection="1">
      <alignment horizontal="center"/>
      <protection hidden="1"/>
    </xf>
    <xf numFmtId="0" fontId="4" fillId="0" borderId="0" xfId="0" applyFont="1" applyAlignment="1">
      <alignment wrapText="1"/>
    </xf>
    <xf numFmtId="0" fontId="0" fillId="0" borderId="0" xfId="0" applyAlignment="1">
      <alignment wrapText="1"/>
    </xf>
    <xf numFmtId="5" fontId="5" fillId="0" borderId="0" xfId="0" applyNumberFormat="1" applyFont="1" applyAlignment="1">
      <alignment horizontal="center" wrapText="1"/>
    </xf>
    <xf numFmtId="0" fontId="5" fillId="0" borderId="0" xfId="0" applyFont="1" applyAlignment="1">
      <alignment wrapText="1"/>
    </xf>
    <xf numFmtId="0" fontId="5" fillId="0" borderId="0" xfId="0" applyFont="1" applyAlignment="1">
      <alignment horizontal="center" wrapText="1"/>
    </xf>
    <xf numFmtId="9" fontId="7" fillId="0" borderId="0" xfId="0" applyNumberFormat="1" applyFont="1" applyFill="1" applyAlignment="1" applyProtection="1">
      <alignment/>
      <protection/>
    </xf>
    <xf numFmtId="0" fontId="1" fillId="0" borderId="0" xfId="0" applyFont="1" applyAlignment="1">
      <alignment/>
    </xf>
    <xf numFmtId="0" fontId="4" fillId="0" borderId="0" xfId="0" applyFont="1" applyAlignment="1" applyProtection="1">
      <alignment/>
      <protection locked="0"/>
    </xf>
    <xf numFmtId="5" fontId="5" fillId="0" borderId="0" xfId="0" applyNumberFormat="1" applyFont="1" applyAlignment="1" applyProtection="1">
      <alignment horizontal="center"/>
      <protection locked="0"/>
    </xf>
    <xf numFmtId="5" fontId="5" fillId="0" borderId="0" xfId="0" applyNumberFormat="1" applyFont="1" applyAlignment="1">
      <alignment/>
    </xf>
    <xf numFmtId="5" fontId="5" fillId="0" borderId="0" xfId="0" applyNumberFormat="1" applyFont="1" applyAlignment="1" applyProtection="1">
      <alignment horizontal="center"/>
      <protection locked="0"/>
    </xf>
    <xf numFmtId="0" fontId="8" fillId="0" borderId="0" xfId="0" applyFont="1" applyAlignment="1">
      <alignment/>
    </xf>
    <xf numFmtId="5" fontId="9" fillId="0" borderId="0" xfId="0" applyNumberFormat="1" applyFont="1" applyAlignment="1">
      <alignment horizontal="center"/>
    </xf>
    <xf numFmtId="0" fontId="10" fillId="0" borderId="0" xfId="0" applyFont="1" applyAlignment="1">
      <alignment/>
    </xf>
    <xf numFmtId="9" fontId="11" fillId="0" borderId="0" xfId="0" applyNumberFormat="1" applyFont="1" applyFill="1" applyAlignment="1" applyProtection="1">
      <alignment/>
      <protection/>
    </xf>
    <xf numFmtId="0" fontId="0" fillId="0" borderId="0" xfId="0" applyFont="1" applyAlignment="1">
      <alignment/>
    </xf>
    <xf numFmtId="5" fontId="9" fillId="0" borderId="0" xfId="0" applyNumberFormat="1" applyFont="1" applyAlignment="1">
      <alignment horizontal="center"/>
    </xf>
    <xf numFmtId="0" fontId="8" fillId="0" borderId="0" xfId="0" applyFont="1" applyAlignment="1">
      <alignment/>
    </xf>
    <xf numFmtId="9" fontId="4" fillId="0" borderId="0" xfId="0" applyNumberFormat="1" applyFont="1" applyFill="1" applyAlignment="1" applyProtection="1">
      <alignment/>
      <protection/>
    </xf>
    <xf numFmtId="0" fontId="12" fillId="0" borderId="0" xfId="0" applyFont="1" applyAlignment="1">
      <alignment/>
    </xf>
    <xf numFmtId="0" fontId="13" fillId="0" borderId="0" xfId="0" applyFont="1" applyAlignment="1">
      <alignment/>
    </xf>
    <xf numFmtId="0" fontId="12" fillId="0" borderId="0" xfId="0" applyFont="1" applyAlignment="1" applyProtection="1">
      <alignment/>
      <protection/>
    </xf>
    <xf numFmtId="0" fontId="12" fillId="0" borderId="0" xfId="0" applyFont="1" applyAlignment="1" applyProtection="1">
      <alignment/>
      <protection locked="0"/>
    </xf>
    <xf numFmtId="0" fontId="14" fillId="0" borderId="0" xfId="0" applyFont="1" applyAlignment="1">
      <alignment horizontal="center" wrapText="1"/>
    </xf>
    <xf numFmtId="5" fontId="14" fillId="0" borderId="0" xfId="0" applyNumberFormat="1" applyFont="1" applyAlignment="1">
      <alignment horizontal="center"/>
    </xf>
    <xf numFmtId="0" fontId="14" fillId="0" borderId="0" xfId="0" applyFont="1" applyAlignment="1" applyProtection="1">
      <alignment/>
      <protection/>
    </xf>
    <xf numFmtId="0" fontId="16" fillId="0" borderId="0" xfId="0" applyFont="1" applyAlignment="1" applyProtection="1">
      <alignment/>
      <protection/>
    </xf>
    <xf numFmtId="0" fontId="14" fillId="0" borderId="0" xfId="0" applyFont="1" applyAlignment="1">
      <alignment/>
    </xf>
    <xf numFmtId="5" fontId="14" fillId="0" borderId="0" xfId="0" applyNumberFormat="1" applyFont="1" applyAlignment="1">
      <alignment horizontal="left"/>
    </xf>
    <xf numFmtId="0" fontId="16" fillId="0" borderId="0" xfId="0" applyFont="1" applyAlignment="1">
      <alignment/>
    </xf>
    <xf numFmtId="5" fontId="15" fillId="0" borderId="0" xfId="0" applyNumberFormat="1" applyFont="1" applyAlignment="1">
      <alignment/>
    </xf>
    <xf numFmtId="0" fontId="14" fillId="0" borderId="0" xfId="0" applyFont="1" applyAlignment="1">
      <alignment wrapText="1"/>
    </xf>
    <xf numFmtId="0" fontId="17" fillId="0" borderId="0" xfId="0" applyFont="1" applyAlignment="1">
      <alignment/>
    </xf>
    <xf numFmtId="0" fontId="16" fillId="0" borderId="1" xfId="0" applyNumberFormat="1" applyFont="1" applyBorder="1" applyAlignment="1" applyProtection="1">
      <alignment horizontal="center"/>
      <protection locked="0"/>
    </xf>
    <xf numFmtId="0" fontId="16" fillId="2" borderId="1" xfId="0" applyNumberFormat="1" applyFont="1" applyFill="1" applyBorder="1" applyAlignment="1">
      <alignment horizontal="center"/>
    </xf>
    <xf numFmtId="0" fontId="16" fillId="0" borderId="2" xfId="0" applyNumberFormat="1" applyFont="1" applyAlignment="1" applyProtection="1">
      <alignment horizontal="center"/>
      <protection locked="0"/>
    </xf>
    <xf numFmtId="0" fontId="16" fillId="0" borderId="2" xfId="0" applyFont="1" applyAlignment="1" applyProtection="1">
      <alignment horizontal="center"/>
      <protection locked="0"/>
    </xf>
    <xf numFmtId="9" fontId="14" fillId="0" borderId="0" xfId="0" applyNumberFormat="1" applyFont="1" applyFill="1" applyAlignment="1" applyProtection="1">
      <alignment/>
      <protection/>
    </xf>
    <xf numFmtId="5" fontId="17" fillId="0" borderId="0" xfId="0" applyNumberFormat="1" applyFont="1" applyAlignment="1">
      <alignment horizontal="center"/>
    </xf>
    <xf numFmtId="0" fontId="18" fillId="0" borderId="0" xfId="0" applyFont="1" applyAlignment="1">
      <alignment/>
    </xf>
    <xf numFmtId="0" fontId="16" fillId="0" borderId="1" xfId="0" applyFont="1" applyBorder="1" applyAlignment="1" applyProtection="1">
      <alignment horizontal="center"/>
      <protection locked="0"/>
    </xf>
    <xf numFmtId="5" fontId="20" fillId="0" borderId="0" xfId="0" applyNumberFormat="1" applyFont="1" applyAlignment="1">
      <alignment horizontal="left"/>
    </xf>
    <xf numFmtId="0" fontId="14" fillId="0" borderId="0" xfId="0" applyFont="1" applyAlignment="1" applyProtection="1">
      <alignment vertical="top"/>
      <protection/>
    </xf>
    <xf numFmtId="5" fontId="14" fillId="0" borderId="0" xfId="0" applyNumberFormat="1" applyFont="1" applyAlignment="1" quotePrefix="1">
      <alignment horizontal="center"/>
    </xf>
    <xf numFmtId="5" fontId="14" fillId="0" borderId="0" xfId="0" applyNumberFormat="1" applyFont="1" applyAlignment="1" quotePrefix="1">
      <alignment horizontal="center" wrapText="1"/>
    </xf>
    <xf numFmtId="0" fontId="22" fillId="0" borderId="0" xfId="0" applyFont="1" applyAlignment="1">
      <alignment/>
    </xf>
    <xf numFmtId="2" fontId="14" fillId="0" borderId="0" xfId="0" applyNumberFormat="1" applyFont="1" applyFill="1" applyBorder="1" applyAlignment="1">
      <alignment horizontal="right"/>
    </xf>
    <xf numFmtId="0" fontId="16" fillId="0" borderId="0" xfId="0" applyFont="1" applyAlignment="1" applyProtection="1">
      <alignment/>
      <protection hidden="1"/>
    </xf>
    <xf numFmtId="0" fontId="14" fillId="0" borderId="0" xfId="0" applyFont="1" applyAlignment="1" applyProtection="1">
      <alignment/>
      <protection hidden="1"/>
    </xf>
    <xf numFmtId="0" fontId="21" fillId="0" borderId="0" xfId="0" applyFont="1" applyAlignment="1" applyProtection="1">
      <alignment/>
      <protection hidden="1"/>
    </xf>
    <xf numFmtId="2" fontId="14" fillId="0" borderId="0" xfId="0" applyNumberFormat="1" applyFont="1" applyAlignment="1" applyProtection="1">
      <alignment/>
      <protection hidden="1"/>
    </xf>
    <xf numFmtId="0" fontId="14" fillId="0" borderId="1" xfId="0" applyFont="1" applyBorder="1" applyAlignment="1" applyProtection="1">
      <alignment/>
      <protection hidden="1"/>
    </xf>
    <xf numFmtId="0" fontId="16" fillId="0" borderId="1" xfId="0" applyFont="1" applyBorder="1" applyAlignment="1" applyProtection="1">
      <alignment/>
      <protection hidden="1"/>
    </xf>
    <xf numFmtId="2" fontId="14" fillId="2" borderId="1" xfId="0" applyNumberFormat="1" applyFont="1" applyFill="1" applyBorder="1" applyAlignment="1" applyProtection="1">
      <alignment/>
      <protection hidden="1"/>
    </xf>
    <xf numFmtId="0" fontId="14" fillId="2" borderId="1" xfId="0" applyFont="1" applyFill="1" applyBorder="1" applyAlignment="1" applyProtection="1">
      <alignment/>
      <protection hidden="1"/>
    </xf>
    <xf numFmtId="0" fontId="16" fillId="2" borderId="1" xfId="0" applyFont="1" applyFill="1" applyBorder="1" applyAlignment="1" applyProtection="1">
      <alignment/>
      <protection hidden="1"/>
    </xf>
    <xf numFmtId="0" fontId="16" fillId="0" borderId="0" xfId="0" applyFont="1" applyFill="1" applyBorder="1" applyAlignment="1" applyProtection="1">
      <alignment/>
      <protection hidden="1"/>
    </xf>
    <xf numFmtId="0" fontId="24" fillId="0" borderId="0" xfId="0" applyFont="1" applyAlignment="1" applyProtection="1">
      <alignment/>
      <protection/>
    </xf>
    <xf numFmtId="0" fontId="23" fillId="0" borderId="0" xfId="0" applyFont="1" applyAlignment="1">
      <alignment/>
    </xf>
    <xf numFmtId="0" fontId="24" fillId="0" borderId="0" xfId="0" applyFont="1" applyAlignment="1">
      <alignment/>
    </xf>
    <xf numFmtId="196" fontId="24" fillId="2" borderId="2" xfId="0" applyNumberFormat="1" applyFont="1" applyFill="1" applyAlignment="1" applyProtection="1">
      <alignment/>
      <protection/>
    </xf>
    <xf numFmtId="5" fontId="24" fillId="0" borderId="0" xfId="0" applyNumberFormat="1" applyFont="1" applyAlignment="1">
      <alignment horizontal="center"/>
    </xf>
    <xf numFmtId="196" fontId="24" fillId="0" borderId="2" xfId="0" applyNumberFormat="1" applyFont="1" applyAlignment="1" applyProtection="1">
      <alignment/>
      <protection locked="0"/>
    </xf>
    <xf numFmtId="0" fontId="25" fillId="0" borderId="0" xfId="0" applyFont="1" applyAlignment="1">
      <alignment/>
    </xf>
    <xf numFmtId="0" fontId="23" fillId="0" borderId="0" xfId="0" applyFont="1" applyAlignment="1">
      <alignment/>
    </xf>
    <xf numFmtId="5" fontId="24" fillId="0" borderId="0" xfId="0" applyNumberFormat="1" applyFont="1" applyAlignment="1" quotePrefix="1">
      <alignment horizontal="center" wrapText="1"/>
    </xf>
    <xf numFmtId="9" fontId="24" fillId="2" borderId="2" xfId="0" applyNumberFormat="1" applyFont="1" applyFill="1" applyAlignment="1" applyProtection="1">
      <alignment/>
      <protection/>
    </xf>
    <xf numFmtId="0" fontId="26" fillId="0" borderId="0" xfId="0" applyFont="1" applyAlignment="1">
      <alignment/>
    </xf>
    <xf numFmtId="0" fontId="27" fillId="0" borderId="0" xfId="0" applyFont="1" applyAlignment="1">
      <alignment/>
    </xf>
    <xf numFmtId="5" fontId="28" fillId="0" borderId="0" xfId="0" applyNumberFormat="1" applyFont="1" applyAlignment="1" applyProtection="1">
      <alignment horizontal="center"/>
      <protection/>
    </xf>
    <xf numFmtId="5" fontId="14" fillId="0" borderId="0" xfId="0" applyNumberFormat="1" applyFont="1" applyAlignment="1" applyProtection="1">
      <alignment horizontal="center"/>
      <protection/>
    </xf>
    <xf numFmtId="0" fontId="29" fillId="0" borderId="0" xfId="0" applyFont="1" applyAlignment="1">
      <alignment/>
    </xf>
    <xf numFmtId="0" fontId="30" fillId="0" borderId="0" xfId="0" applyFont="1" applyAlignment="1">
      <alignment/>
    </xf>
    <xf numFmtId="196" fontId="14" fillId="2" borderId="1" xfId="0" applyNumberFormat="1" applyFont="1" applyFill="1" applyBorder="1" applyAlignment="1" applyProtection="1">
      <alignment/>
      <protection/>
    </xf>
    <xf numFmtId="196" fontId="14" fillId="0" borderId="1" xfId="0" applyNumberFormat="1" applyFont="1" applyFill="1" applyBorder="1" applyAlignment="1" applyProtection="1">
      <alignment/>
      <protection locked="0"/>
    </xf>
    <xf numFmtId="37" fontId="14" fillId="2" borderId="1" xfId="0" applyNumberFormat="1" applyFont="1" applyFill="1" applyBorder="1" applyAlignment="1" applyProtection="1">
      <alignment/>
      <protection/>
    </xf>
    <xf numFmtId="196" fontId="14" fillId="0" borderId="1" xfId="0" applyNumberFormat="1" applyFont="1" applyBorder="1" applyAlignment="1" applyProtection="1">
      <alignment/>
      <protection locked="0"/>
    </xf>
    <xf numFmtId="0" fontId="14" fillId="0" borderId="0" xfId="0" applyFont="1" applyAlignment="1" applyProtection="1">
      <alignment wrapText="1"/>
      <protection/>
    </xf>
    <xf numFmtId="196" fontId="14" fillId="0" borderId="1" xfId="0" applyNumberFormat="1" applyFont="1" applyBorder="1" applyAlignment="1" applyProtection="1">
      <alignment wrapText="1"/>
      <protection locked="0"/>
    </xf>
    <xf numFmtId="196" fontId="14" fillId="0" borderId="1" xfId="0" applyNumberFormat="1" applyFont="1" applyFill="1" applyBorder="1" applyAlignment="1" applyProtection="1">
      <alignment wrapText="1"/>
      <protection locked="0"/>
    </xf>
    <xf numFmtId="37" fontId="14" fillId="0" borderId="1" xfId="0" applyNumberFormat="1" applyFont="1" applyFill="1" applyBorder="1" applyAlignment="1" applyProtection="1">
      <alignment wrapText="1"/>
      <protection locked="0"/>
    </xf>
    <xf numFmtId="0" fontId="30" fillId="0" borderId="0" xfId="0" applyFont="1" applyAlignment="1">
      <alignment wrapText="1"/>
    </xf>
    <xf numFmtId="196" fontId="16" fillId="2" borderId="1" xfId="0" applyNumberFormat="1" applyFont="1" applyFill="1" applyBorder="1" applyAlignment="1" applyProtection="1">
      <alignment/>
      <protection/>
    </xf>
    <xf numFmtId="0" fontId="16" fillId="0" borderId="0" xfId="0" applyFont="1" applyAlignment="1" applyProtection="1">
      <alignment wrapText="1"/>
      <protection/>
    </xf>
    <xf numFmtId="0" fontId="14" fillId="0" borderId="0" xfId="0" applyFont="1" applyAlignment="1" applyProtection="1">
      <alignment/>
      <protection/>
    </xf>
    <xf numFmtId="196" fontId="16" fillId="2" borderId="1" xfId="0" applyNumberFormat="1" applyFont="1" applyFill="1" applyBorder="1" applyAlignment="1">
      <alignment/>
    </xf>
    <xf numFmtId="5" fontId="14" fillId="0" borderId="0" xfId="0" applyNumberFormat="1" applyFont="1" applyAlignment="1" applyProtection="1">
      <alignment horizontal="left"/>
      <protection/>
    </xf>
    <xf numFmtId="5" fontId="16" fillId="0" borderId="0" xfId="0" applyNumberFormat="1" applyFont="1" applyAlignment="1" applyProtection="1">
      <alignment horizontal="left"/>
      <protection/>
    </xf>
    <xf numFmtId="1" fontId="16" fillId="2" borderId="1" xfId="0" applyNumberFormat="1" applyFont="1" applyFill="1" applyBorder="1" applyAlignment="1">
      <alignment/>
    </xf>
    <xf numFmtId="1" fontId="16" fillId="2" borderId="1" xfId="0" applyNumberFormat="1" applyFont="1" applyFill="1" applyBorder="1" applyAlignment="1" applyProtection="1">
      <alignment/>
      <protection/>
    </xf>
    <xf numFmtId="5" fontId="16" fillId="0" borderId="0" xfId="0" applyNumberFormat="1" applyFont="1" applyAlignment="1" applyProtection="1">
      <alignment horizontal="left"/>
      <protection/>
    </xf>
    <xf numFmtId="5" fontId="14" fillId="0" borderId="0" xfId="0" applyNumberFormat="1" applyFont="1" applyAlignment="1" applyProtection="1">
      <alignment horizontal="left"/>
      <protection/>
    </xf>
    <xf numFmtId="1" fontId="14" fillId="2" borderId="1" xfId="0" applyNumberFormat="1" applyFont="1" applyFill="1" applyBorder="1" applyAlignment="1" applyProtection="1">
      <alignment/>
      <protection/>
    </xf>
    <xf numFmtId="0" fontId="16" fillId="0" borderId="0" xfId="0" applyFont="1" applyAlignment="1" applyProtection="1">
      <alignment/>
      <protection/>
    </xf>
    <xf numFmtId="196" fontId="14" fillId="3" borderId="0" xfId="0" applyNumberFormat="1" applyFont="1" applyFill="1" applyBorder="1" applyAlignment="1" applyProtection="1">
      <alignment/>
      <protection/>
    </xf>
    <xf numFmtId="3" fontId="14" fillId="2" borderId="1" xfId="0" applyNumberFormat="1" applyFont="1" applyFill="1" applyBorder="1" applyAlignment="1" applyProtection="1">
      <alignment/>
      <protection/>
    </xf>
    <xf numFmtId="0" fontId="16" fillId="0" borderId="0" xfId="0" applyFont="1" applyAlignment="1" applyProtection="1">
      <alignment horizontal="left"/>
      <protection/>
    </xf>
    <xf numFmtId="3" fontId="16" fillId="2" borderId="1" xfId="0" applyNumberFormat="1" applyFont="1" applyFill="1" applyBorder="1" applyAlignment="1" applyProtection="1">
      <alignment/>
      <protection/>
    </xf>
    <xf numFmtId="196" fontId="14" fillId="0" borderId="0" xfId="0" applyNumberFormat="1" applyFont="1" applyFill="1" applyBorder="1" applyAlignment="1" applyProtection="1">
      <alignment/>
      <protection/>
    </xf>
    <xf numFmtId="3" fontId="14" fillId="0" borderId="1" xfId="0" applyNumberFormat="1" applyFont="1" applyFill="1" applyBorder="1" applyAlignment="1" applyProtection="1">
      <alignment/>
      <protection locked="0"/>
    </xf>
    <xf numFmtId="3" fontId="14" fillId="2" borderId="1" xfId="0" applyNumberFormat="1" applyFont="1" applyFill="1" applyBorder="1" applyAlignment="1" applyProtection="1">
      <alignment/>
      <protection locked="0"/>
    </xf>
    <xf numFmtId="3" fontId="14" fillId="0" borderId="1" xfId="15" applyNumberFormat="1" applyFont="1" applyFill="1" applyBorder="1" applyProtection="1">
      <alignment/>
      <protection locked="0"/>
    </xf>
    <xf numFmtId="3" fontId="14" fillId="2" borderId="1" xfId="0" applyNumberFormat="1" applyFont="1" applyFill="1" applyBorder="1" applyAlignment="1">
      <alignment/>
    </xf>
    <xf numFmtId="0" fontId="22" fillId="0" borderId="0" xfId="0" applyFont="1" applyAlignment="1">
      <alignment/>
    </xf>
    <xf numFmtId="5" fontId="22" fillId="0" borderId="0" xfId="0" applyNumberFormat="1" applyFont="1" applyAlignment="1">
      <alignment horizontal="center"/>
    </xf>
    <xf numFmtId="196" fontId="14" fillId="0" borderId="2" xfId="0" applyNumberFormat="1" applyFont="1" applyAlignment="1" applyProtection="1">
      <alignment/>
      <protection locked="0"/>
    </xf>
    <xf numFmtId="196" fontId="14" fillId="0" borderId="2" xfId="0" applyNumberFormat="1" applyFont="1" applyFill="1" applyAlignment="1" applyProtection="1">
      <alignment/>
      <protection locked="0"/>
    </xf>
    <xf numFmtId="196" fontId="14" fillId="2" borderId="2" xfId="0" applyNumberFormat="1" applyFont="1" applyFill="1" applyAlignment="1" applyProtection="1">
      <alignment/>
      <protection/>
    </xf>
    <xf numFmtId="196" fontId="14" fillId="0" borderId="1" xfId="0" applyNumberFormat="1" applyFont="1" applyFill="1" applyAlignment="1" applyProtection="1">
      <alignment/>
      <protection locked="0"/>
    </xf>
    <xf numFmtId="37" fontId="14" fillId="0" borderId="0" xfId="0" applyNumberFormat="1" applyFont="1" applyAlignment="1">
      <alignment/>
    </xf>
    <xf numFmtId="37" fontId="14" fillId="0" borderId="0" xfId="0" applyNumberFormat="1" applyFont="1" applyBorder="1" applyAlignment="1" applyProtection="1">
      <alignment/>
      <protection locked="0"/>
    </xf>
    <xf numFmtId="0" fontId="32" fillId="0" borderId="0" xfId="0" applyFont="1" applyAlignment="1">
      <alignment/>
    </xf>
    <xf numFmtId="0" fontId="18" fillId="0" borderId="0" xfId="0" applyFont="1" applyAlignment="1">
      <alignment/>
    </xf>
    <xf numFmtId="0" fontId="29" fillId="0" borderId="0" xfId="0" applyFont="1" applyAlignment="1">
      <alignment/>
    </xf>
    <xf numFmtId="0" fontId="30" fillId="0" borderId="0" xfId="0" applyFont="1" applyAlignment="1">
      <alignment/>
    </xf>
    <xf numFmtId="0" fontId="14" fillId="0" borderId="0" xfId="0" applyFont="1" applyAlignment="1">
      <alignment vertical="top"/>
    </xf>
    <xf numFmtId="5" fontId="14" fillId="0" borderId="0" xfId="0" applyNumberFormat="1" applyFont="1" applyAlignment="1">
      <alignment horizontal="left" vertical="top"/>
    </xf>
    <xf numFmtId="5" fontId="14" fillId="0" borderId="0" xfId="0" applyNumberFormat="1" applyFont="1" applyAlignment="1">
      <alignment horizontal="center" wrapText="1"/>
    </xf>
    <xf numFmtId="0" fontId="33" fillId="0" borderId="0" xfId="0" applyFont="1" applyAlignment="1">
      <alignment/>
    </xf>
    <xf numFmtId="0" fontId="34" fillId="0" borderId="0" xfId="0" applyFont="1" applyAlignment="1">
      <alignment/>
    </xf>
    <xf numFmtId="0" fontId="34" fillId="0" borderId="0" xfId="0" applyFont="1" applyAlignment="1">
      <alignment/>
    </xf>
    <xf numFmtId="196" fontId="14" fillId="0" borderId="2" xfId="0" applyNumberFormat="1" applyFont="1" applyBorder="1" applyAlignment="1" applyProtection="1">
      <alignment/>
      <protection locked="0"/>
    </xf>
    <xf numFmtId="0" fontId="14" fillId="0" borderId="0" xfId="0" applyFont="1" applyAlignment="1">
      <alignment wrapText="1"/>
    </xf>
    <xf numFmtId="196" fontId="14" fillId="0" borderId="2" xfId="0" applyNumberFormat="1" applyFont="1" applyAlignment="1" applyProtection="1">
      <alignment horizontal="right"/>
      <protection locked="0"/>
    </xf>
    <xf numFmtId="196" fontId="14" fillId="0" borderId="3" xfId="0" applyNumberFormat="1" applyFont="1" applyBorder="1" applyAlignment="1" applyProtection="1">
      <alignment/>
      <protection locked="0"/>
    </xf>
    <xf numFmtId="196" fontId="14" fillId="0" borderId="4" xfId="0" applyNumberFormat="1" applyFont="1" applyFill="1" applyBorder="1" applyAlignment="1" applyProtection="1">
      <alignment/>
      <protection locked="0"/>
    </xf>
    <xf numFmtId="0" fontId="29" fillId="0" borderId="0" xfId="0" applyFont="1" applyAlignment="1">
      <alignment/>
    </xf>
    <xf numFmtId="37" fontId="29" fillId="0" borderId="0" xfId="0" applyNumberFormat="1" applyFont="1" applyAlignment="1" applyProtection="1">
      <alignment/>
      <protection/>
    </xf>
    <xf numFmtId="37" fontId="16" fillId="0" borderId="0" xfId="0" applyNumberFormat="1" applyFont="1" applyAlignment="1">
      <alignment/>
    </xf>
    <xf numFmtId="196" fontId="16" fillId="2" borderId="2" xfId="0" applyNumberFormat="1" applyFont="1" applyFill="1" applyAlignment="1" applyProtection="1">
      <alignment/>
      <protection/>
    </xf>
    <xf numFmtId="196" fontId="14" fillId="2" borderId="5" xfId="0" applyNumberFormat="1" applyFont="1" applyFill="1" applyBorder="1" applyAlignment="1" applyProtection="1">
      <alignment/>
      <protection/>
    </xf>
    <xf numFmtId="196" fontId="14" fillId="2" borderId="6" xfId="0" applyNumberFormat="1" applyFont="1" applyFill="1" applyBorder="1" applyAlignment="1" applyProtection="1">
      <alignment/>
      <protection/>
    </xf>
    <xf numFmtId="196" fontId="14" fillId="2" borderId="7" xfId="0" applyNumberFormat="1" applyFont="1" applyFill="1" applyBorder="1" applyAlignment="1" applyProtection="1">
      <alignment/>
      <protection/>
    </xf>
    <xf numFmtId="196" fontId="14" fillId="0" borderId="5" xfId="0" applyNumberFormat="1" applyFont="1" applyBorder="1" applyAlignment="1" applyProtection="1">
      <alignment/>
      <protection locked="0"/>
    </xf>
    <xf numFmtId="196" fontId="14" fillId="0" borderId="4" xfId="0" applyNumberFormat="1" applyFont="1" applyBorder="1" applyAlignment="1" applyProtection="1">
      <alignment/>
      <protection locked="0"/>
    </xf>
    <xf numFmtId="196" fontId="14" fillId="2" borderId="4" xfId="0" applyNumberFormat="1" applyFont="1" applyFill="1" applyBorder="1" applyAlignment="1" applyProtection="1">
      <alignment/>
      <protection/>
    </xf>
    <xf numFmtId="37" fontId="16" fillId="0" borderId="0" xfId="0" applyNumberFormat="1" applyFont="1" applyAlignment="1" applyProtection="1">
      <alignment/>
      <protection/>
    </xf>
    <xf numFmtId="5" fontId="16" fillId="0" borderId="0" xfId="0" applyNumberFormat="1" applyFont="1" applyAlignment="1">
      <alignment/>
    </xf>
    <xf numFmtId="0" fontId="35" fillId="0" borderId="0" xfId="0" applyFont="1" applyAlignment="1">
      <alignment/>
    </xf>
    <xf numFmtId="0" fontId="16" fillId="0" borderId="0" xfId="0" applyFont="1" applyAlignment="1">
      <alignment/>
    </xf>
    <xf numFmtId="0" fontId="14" fillId="0" borderId="0" xfId="0" applyFont="1" applyAlignment="1">
      <alignment/>
    </xf>
    <xf numFmtId="196" fontId="14" fillId="2" borderId="2" xfId="0" applyNumberFormat="1" applyFont="1" applyFill="1" applyAlignment="1" applyProtection="1">
      <alignment/>
      <protection/>
    </xf>
    <xf numFmtId="196" fontId="36" fillId="0" borderId="2" xfId="0" applyNumberFormat="1" applyFont="1" applyFill="1" applyAlignment="1" applyProtection="1">
      <alignment/>
      <protection locked="0"/>
    </xf>
    <xf numFmtId="37" fontId="14" fillId="0" borderId="0" xfId="0" applyNumberFormat="1" applyFont="1" applyAlignment="1" applyProtection="1">
      <alignment/>
      <protection/>
    </xf>
    <xf numFmtId="5" fontId="16" fillId="0" borderId="0" xfId="0" applyNumberFormat="1" applyFont="1" applyAlignment="1">
      <alignment horizontal="left"/>
    </xf>
    <xf numFmtId="0" fontId="37" fillId="0" borderId="0" xfId="0" applyFont="1" applyAlignment="1">
      <alignment/>
    </xf>
    <xf numFmtId="9" fontId="38" fillId="0" borderId="0" xfId="0" applyNumberFormat="1" applyFont="1" applyFill="1" applyAlignment="1" applyProtection="1">
      <alignment/>
      <protection/>
    </xf>
    <xf numFmtId="0" fontId="38" fillId="0" borderId="0" xfId="0" applyFont="1" applyAlignment="1">
      <alignment/>
    </xf>
    <xf numFmtId="5" fontId="16" fillId="0" borderId="0" xfId="0" applyNumberFormat="1" applyFont="1" applyAlignment="1">
      <alignment horizontal="left"/>
    </xf>
    <xf numFmtId="39" fontId="14" fillId="0" borderId="0" xfId="0" applyNumberFormat="1" applyFont="1" applyAlignment="1">
      <alignment/>
    </xf>
    <xf numFmtId="39" fontId="14" fillId="0" borderId="0" xfId="0" applyNumberFormat="1" applyFont="1" applyAlignment="1" applyProtection="1">
      <alignment/>
      <protection/>
    </xf>
    <xf numFmtId="5" fontId="14" fillId="0" borderId="0" xfId="0" applyNumberFormat="1" applyFont="1" applyAlignment="1" applyProtection="1">
      <alignment horizontal="left" wrapText="1"/>
      <protection/>
    </xf>
    <xf numFmtId="38" fontId="14" fillId="0" borderId="1" xfId="15" applyNumberFormat="1" applyFont="1" applyFill="1" applyBorder="1" applyProtection="1">
      <alignment/>
      <protection locked="0"/>
    </xf>
    <xf numFmtId="38" fontId="14" fillId="2" borderId="1" xfId="15" applyNumberFormat="1" applyFont="1" applyFill="1" applyBorder="1" applyProtection="1">
      <alignment/>
      <protection/>
    </xf>
    <xf numFmtId="39" fontId="14" fillId="0" borderId="0" xfId="0" applyNumberFormat="1" applyFont="1" applyFill="1" applyAlignment="1">
      <alignment/>
    </xf>
    <xf numFmtId="37" fontId="14" fillId="0" borderId="2" xfId="0" applyNumberFormat="1" applyFont="1" applyBorder="1" applyAlignment="1" applyProtection="1">
      <alignment/>
      <protection locked="0"/>
    </xf>
    <xf numFmtId="37" fontId="14" fillId="4" borderId="2" xfId="0" applyNumberFormat="1" applyFont="1" applyFill="1" applyAlignment="1" applyProtection="1">
      <alignment/>
      <protection/>
    </xf>
    <xf numFmtId="37" fontId="14" fillId="0" borderId="2" xfId="0" applyNumberFormat="1" applyFont="1" applyAlignment="1" applyProtection="1">
      <alignment/>
      <protection locked="0"/>
    </xf>
    <xf numFmtId="37" fontId="14" fillId="2" borderId="2" xfId="0" applyNumberFormat="1" applyFont="1" applyFill="1" applyAlignment="1" applyProtection="1">
      <alignment/>
      <protection/>
    </xf>
    <xf numFmtId="39" fontId="14" fillId="0" borderId="2" xfId="0" applyNumberFormat="1" applyFont="1" applyFill="1" applyAlignment="1" applyProtection="1">
      <alignment/>
      <protection locked="0"/>
    </xf>
    <xf numFmtId="39" fontId="14" fillId="0" borderId="1" xfId="0" applyNumberFormat="1" applyFont="1" applyAlignment="1" applyProtection="1">
      <alignment/>
      <protection locked="0"/>
    </xf>
    <xf numFmtId="5" fontId="14" fillId="0" borderId="0" xfId="0" applyNumberFormat="1" applyFont="1" applyAlignment="1" applyProtection="1">
      <alignment horizontal="left" vertical="top"/>
      <protection/>
    </xf>
    <xf numFmtId="5" fontId="14" fillId="0" borderId="0" xfId="0" applyNumberFormat="1" applyFont="1" applyAlignment="1" applyProtection="1">
      <alignment vertical="top" wrapText="1"/>
      <protection/>
    </xf>
    <xf numFmtId="5" fontId="14" fillId="0" borderId="0" xfId="0" applyNumberFormat="1" applyFont="1" applyAlignment="1" applyProtection="1">
      <alignment horizontal="center" wrapText="1"/>
      <protection/>
    </xf>
    <xf numFmtId="0" fontId="15" fillId="0" borderId="0" xfId="0" applyFont="1" applyAlignment="1">
      <alignment/>
    </xf>
    <xf numFmtId="196" fontId="14" fillId="0" borderId="0" xfId="0" applyNumberFormat="1" applyFont="1" applyBorder="1" applyAlignment="1" applyProtection="1">
      <alignment/>
      <protection locked="0"/>
    </xf>
    <xf numFmtId="0" fontId="39" fillId="0" borderId="0" xfId="0" applyFont="1" applyAlignment="1">
      <alignment/>
    </xf>
    <xf numFmtId="0" fontId="22" fillId="0" borderId="0" xfId="0" applyFont="1" applyAlignment="1" applyProtection="1">
      <alignment/>
      <protection/>
    </xf>
    <xf numFmtId="5" fontId="22" fillId="0" borderId="0" xfId="0" applyNumberFormat="1" applyFont="1" applyAlignment="1" applyProtection="1">
      <alignment horizontal="center"/>
      <protection/>
    </xf>
    <xf numFmtId="5" fontId="14" fillId="0" borderId="0" xfId="0" applyNumberFormat="1" applyFont="1" applyAlignment="1" applyProtection="1">
      <alignment horizontal="left"/>
      <protection locked="0"/>
    </xf>
    <xf numFmtId="5" fontId="20" fillId="0" borderId="0" xfId="0" applyNumberFormat="1" applyFont="1" applyAlignment="1" applyProtection="1">
      <alignment horizontal="center"/>
      <protection/>
    </xf>
    <xf numFmtId="5" fontId="17" fillId="0" borderId="0" xfId="0" applyNumberFormat="1" applyFont="1" applyAlignment="1" applyProtection="1">
      <alignment horizontal="center"/>
      <protection/>
    </xf>
    <xf numFmtId="0" fontId="17" fillId="0" borderId="0" xfId="0" applyFont="1" applyAlignment="1" applyProtection="1">
      <alignment/>
      <protection/>
    </xf>
    <xf numFmtId="39" fontId="17" fillId="0" borderId="0" xfId="0" applyNumberFormat="1" applyFont="1" applyFill="1" applyAlignment="1">
      <alignment/>
    </xf>
    <xf numFmtId="39" fontId="17" fillId="0" borderId="0" xfId="0" applyNumberFormat="1" applyFont="1" applyAlignment="1" applyProtection="1">
      <alignment/>
      <protection/>
    </xf>
    <xf numFmtId="39" fontId="17" fillId="0" borderId="0" xfId="0" applyNumberFormat="1" applyFont="1" applyAlignment="1">
      <alignment/>
    </xf>
    <xf numFmtId="39" fontId="17" fillId="0" borderId="0" xfId="0" applyNumberFormat="1" applyFont="1" applyFill="1" applyBorder="1" applyAlignment="1" applyProtection="1">
      <alignment/>
      <protection/>
    </xf>
    <xf numFmtId="39" fontId="17" fillId="0" borderId="0" xfId="0" applyNumberFormat="1" applyFont="1" applyFill="1" applyBorder="1" applyAlignment="1" applyProtection="1">
      <alignment/>
      <protection locked="0"/>
    </xf>
    <xf numFmtId="5" fontId="14" fillId="0" borderId="0" xfId="0" applyNumberFormat="1" applyFont="1" applyAlignment="1" applyProtection="1">
      <alignment/>
      <protection/>
    </xf>
    <xf numFmtId="39" fontId="14" fillId="0" borderId="0" xfId="0" applyNumberFormat="1" applyFont="1" applyFill="1" applyBorder="1" applyAlignment="1" applyProtection="1">
      <alignment/>
      <protection/>
    </xf>
    <xf numFmtId="37" fontId="14" fillId="0" borderId="0" xfId="0" applyNumberFormat="1" applyFont="1" applyFill="1" applyBorder="1" applyAlignment="1" applyProtection="1">
      <alignment/>
      <protection/>
    </xf>
    <xf numFmtId="0" fontId="16" fillId="0" borderId="0" xfId="0" applyFont="1" applyFill="1" applyBorder="1" applyAlignment="1">
      <alignment/>
    </xf>
    <xf numFmtId="0" fontId="16" fillId="0" borderId="0" xfId="0" applyFont="1" applyFill="1" applyBorder="1" applyAlignment="1" applyProtection="1">
      <alignment/>
      <protection/>
    </xf>
    <xf numFmtId="39" fontId="14" fillId="0" borderId="0" xfId="0" applyNumberFormat="1" applyFont="1" applyFill="1" applyBorder="1" applyAlignment="1" applyProtection="1">
      <alignment/>
      <protection locked="0"/>
    </xf>
    <xf numFmtId="0" fontId="14" fillId="0" borderId="1" xfId="0" applyFont="1" applyFill="1" applyBorder="1" applyAlignment="1" applyProtection="1">
      <alignment/>
      <protection locked="0"/>
    </xf>
    <xf numFmtId="0" fontId="29" fillId="0" borderId="0" xfId="0" applyFont="1" applyAlignment="1" applyProtection="1">
      <alignment/>
      <protection/>
    </xf>
    <xf numFmtId="37" fontId="22" fillId="0" borderId="0" xfId="0" applyNumberFormat="1" applyFont="1" applyFill="1" applyBorder="1" applyAlignment="1" applyProtection="1">
      <alignment/>
      <protection locked="0"/>
    </xf>
    <xf numFmtId="5" fontId="22" fillId="0" borderId="0" xfId="0" applyNumberFormat="1" applyFont="1" applyAlignment="1" applyProtection="1">
      <alignment horizontal="left"/>
      <protection/>
    </xf>
    <xf numFmtId="37" fontId="22" fillId="0" borderId="0" xfId="0" applyNumberFormat="1" applyFont="1" applyFill="1" applyBorder="1" applyAlignment="1" applyProtection="1">
      <alignment/>
      <protection/>
    </xf>
    <xf numFmtId="5" fontId="14" fillId="0" borderId="0" xfId="0" applyNumberFormat="1" applyFont="1" applyAlignment="1">
      <alignment horizontal="left"/>
    </xf>
    <xf numFmtId="0" fontId="14" fillId="0" borderId="0" xfId="0" applyFont="1" applyAlignment="1">
      <alignment horizontal="left"/>
    </xf>
    <xf numFmtId="37" fontId="14" fillId="0" borderId="8" xfId="0" applyNumberFormat="1" applyFont="1" applyAlignment="1">
      <alignment/>
    </xf>
    <xf numFmtId="0" fontId="14" fillId="0" borderId="2" xfId="0" applyFont="1" applyBorder="1" applyAlignment="1" applyProtection="1">
      <alignment/>
      <protection locked="0"/>
    </xf>
    <xf numFmtId="0" fontId="14" fillId="0" borderId="0" xfId="0" applyFont="1" applyAlignment="1">
      <alignment horizontal="centerContinuous"/>
    </xf>
    <xf numFmtId="5" fontId="14" fillId="0" borderId="0" xfId="0" applyNumberFormat="1" applyFont="1" applyAlignment="1">
      <alignment horizontal="left" wrapText="1"/>
    </xf>
    <xf numFmtId="196" fontId="14" fillId="2" borderId="9" xfId="0" applyNumberFormat="1" applyFont="1" applyFill="1" applyBorder="1" applyAlignment="1" applyProtection="1">
      <alignment/>
      <protection/>
    </xf>
    <xf numFmtId="5" fontId="22" fillId="0" borderId="0" xfId="0" applyNumberFormat="1" applyFont="1" applyAlignment="1">
      <alignment horizontal="left"/>
    </xf>
    <xf numFmtId="37" fontId="20" fillId="0" borderId="0" xfId="0" applyNumberFormat="1" applyFont="1" applyAlignment="1">
      <alignment/>
    </xf>
    <xf numFmtId="0" fontId="20" fillId="0" borderId="0" xfId="0" applyFont="1" applyAlignment="1">
      <alignment horizontal="left"/>
    </xf>
    <xf numFmtId="0" fontId="39" fillId="0" borderId="0" xfId="0" applyFont="1" applyAlignment="1">
      <alignment horizontal="left"/>
    </xf>
    <xf numFmtId="0" fontId="33" fillId="0" borderId="0" xfId="0" applyFont="1" applyAlignment="1">
      <alignment horizontal="left"/>
    </xf>
    <xf numFmtId="1" fontId="22" fillId="0" borderId="0" xfId="0" applyNumberFormat="1" applyFont="1" applyAlignment="1">
      <alignment/>
    </xf>
    <xf numFmtId="0" fontId="40" fillId="0" borderId="0" xfId="0" applyFont="1" applyAlignment="1">
      <alignment/>
    </xf>
    <xf numFmtId="0" fontId="36" fillId="0" borderId="0" xfId="0" applyFont="1" applyAlignment="1">
      <alignment vertical="top"/>
    </xf>
    <xf numFmtId="0" fontId="36" fillId="0" borderId="0" xfId="0" applyFont="1" applyAlignment="1">
      <alignment vertical="top" wrapText="1"/>
    </xf>
    <xf numFmtId="5" fontId="36" fillId="0" borderId="0" xfId="0" applyNumberFormat="1" applyFont="1" applyAlignment="1">
      <alignment horizontal="center"/>
    </xf>
    <xf numFmtId="0" fontId="41" fillId="0" borderId="0" xfId="0" applyFont="1" applyAlignment="1">
      <alignment/>
    </xf>
    <xf numFmtId="0" fontId="36" fillId="0" borderId="0" xfId="0" applyFont="1" applyAlignment="1">
      <alignment/>
    </xf>
    <xf numFmtId="196" fontId="36" fillId="0" borderId="2" xfId="0" applyNumberFormat="1" applyFont="1" applyAlignment="1" applyProtection="1">
      <alignment/>
      <protection locked="0"/>
    </xf>
    <xf numFmtId="196" fontId="36" fillId="2" borderId="2" xfId="0" applyNumberFormat="1" applyFont="1" applyFill="1" applyAlignment="1" applyProtection="1">
      <alignment/>
      <protection/>
    </xf>
    <xf numFmtId="196" fontId="36" fillId="0" borderId="1" xfId="0" applyNumberFormat="1" applyFont="1" applyFill="1" applyAlignment="1" applyProtection="1">
      <alignment/>
      <protection locked="0"/>
    </xf>
    <xf numFmtId="196" fontId="36" fillId="0" borderId="1" xfId="0" applyNumberFormat="1" applyFont="1" applyFill="1" applyBorder="1" applyAlignment="1" applyProtection="1">
      <alignment/>
      <protection locked="0"/>
    </xf>
    <xf numFmtId="0" fontId="36" fillId="0" borderId="0" xfId="0" applyFont="1" applyAlignment="1">
      <alignment wrapText="1"/>
    </xf>
    <xf numFmtId="37" fontId="36" fillId="0" borderId="0" xfId="0" applyNumberFormat="1" applyFont="1" applyFill="1" applyBorder="1" applyAlignment="1" applyProtection="1">
      <alignment/>
      <protection locked="0"/>
    </xf>
    <xf numFmtId="196" fontId="36" fillId="2" borderId="1" xfId="0" applyNumberFormat="1" applyFont="1" applyFill="1" applyBorder="1" applyAlignment="1" applyProtection="1">
      <alignment/>
      <protection/>
    </xf>
    <xf numFmtId="37" fontId="36" fillId="0" borderId="0" xfId="0" applyNumberFormat="1" applyFont="1" applyFill="1" applyBorder="1" applyAlignment="1" applyProtection="1">
      <alignment/>
      <protection/>
    </xf>
    <xf numFmtId="196" fontId="36" fillId="2" borderId="1" xfId="0" applyNumberFormat="1" applyFont="1" applyFill="1" applyAlignment="1" applyProtection="1">
      <alignment/>
      <protection/>
    </xf>
    <xf numFmtId="37" fontId="22" fillId="0" borderId="0" xfId="0" applyNumberFormat="1" applyFont="1" applyAlignment="1" applyProtection="1">
      <alignment/>
      <protection/>
    </xf>
    <xf numFmtId="0" fontId="34" fillId="0" borderId="0" xfId="0" applyFont="1" applyAlignment="1">
      <alignment horizontal="left"/>
    </xf>
    <xf numFmtId="196" fontId="14" fillId="2" borderId="2" xfId="0" applyNumberFormat="1" applyFont="1" applyFill="1" applyAlignment="1" applyProtection="1">
      <alignment horizontal="right"/>
      <protection/>
    </xf>
    <xf numFmtId="195" fontId="14" fillId="2" borderId="2" xfId="0" applyNumberFormat="1" applyFont="1" applyFill="1" applyAlignment="1" applyProtection="1">
      <alignment/>
      <protection/>
    </xf>
    <xf numFmtId="10" fontId="14" fillId="2" borderId="2" xfId="0" applyNumberFormat="1" applyFont="1" applyFill="1" applyAlignment="1" applyProtection="1">
      <alignment/>
      <protection/>
    </xf>
    <xf numFmtId="10" fontId="14" fillId="2" borderId="3" xfId="0" applyNumberFormat="1" applyFont="1" applyFill="1" applyBorder="1" applyAlignment="1" applyProtection="1">
      <alignment/>
      <protection/>
    </xf>
    <xf numFmtId="10" fontId="14" fillId="2" borderId="1" xfId="0" applyNumberFormat="1" applyFont="1" applyFill="1" applyBorder="1" applyAlignment="1" applyProtection="1">
      <alignment/>
      <protection/>
    </xf>
    <xf numFmtId="10" fontId="14" fillId="2" borderId="4" xfId="0" applyNumberFormat="1" applyFont="1" applyFill="1" applyBorder="1" applyAlignment="1" applyProtection="1">
      <alignment/>
      <protection/>
    </xf>
    <xf numFmtId="5" fontId="42" fillId="0" borderId="0" xfId="0" applyNumberFormat="1" applyFont="1" applyAlignment="1">
      <alignment horizontal="center"/>
    </xf>
    <xf numFmtId="10" fontId="14" fillId="0" borderId="0" xfId="0" applyNumberFormat="1" applyFont="1" applyAlignment="1" applyProtection="1">
      <alignment/>
      <protection/>
    </xf>
    <xf numFmtId="5" fontId="31" fillId="0" borderId="0" xfId="0" applyNumberFormat="1" applyFont="1" applyAlignment="1">
      <alignment horizontal="center"/>
    </xf>
    <xf numFmtId="5" fontId="14" fillId="0" borderId="0" xfId="0" applyNumberFormat="1" applyFont="1" applyAlignment="1" applyProtection="1" quotePrefix="1">
      <alignment horizontal="center"/>
      <protection/>
    </xf>
    <xf numFmtId="4" fontId="14" fillId="2" borderId="1" xfId="0" applyNumberFormat="1" applyFont="1" applyFill="1" applyBorder="1" applyAlignment="1" applyProtection="1">
      <alignment/>
      <protection/>
    </xf>
    <xf numFmtId="0" fontId="14" fillId="0" borderId="0" xfId="0" applyFont="1" applyFill="1" applyBorder="1" applyAlignment="1">
      <alignment/>
    </xf>
    <xf numFmtId="0" fontId="14" fillId="0" borderId="0" xfId="0" applyFont="1" applyFill="1" applyBorder="1" applyAlignment="1" applyProtection="1">
      <alignment/>
      <protection/>
    </xf>
    <xf numFmtId="0" fontId="19" fillId="0" borderId="0" xfId="0" applyFont="1" applyAlignment="1">
      <alignment/>
    </xf>
    <xf numFmtId="0" fontId="31" fillId="0" borderId="0" xfId="0" applyFont="1" applyAlignment="1">
      <alignment/>
    </xf>
    <xf numFmtId="197" fontId="14" fillId="2" borderId="2" xfId="0" applyNumberFormat="1" applyFont="1" applyFill="1" applyBorder="1" applyAlignment="1">
      <alignment/>
    </xf>
    <xf numFmtId="195" fontId="14" fillId="2" borderId="2" xfId="0" applyNumberFormat="1" applyFont="1" applyFill="1" applyBorder="1" applyAlignment="1">
      <alignment/>
    </xf>
    <xf numFmtId="3" fontId="14" fillId="2" borderId="2" xfId="0" applyNumberFormat="1" applyFont="1" applyFill="1" applyBorder="1" applyAlignment="1">
      <alignment/>
    </xf>
    <xf numFmtId="195" fontId="14" fillId="2" borderId="10" xfId="0" applyNumberFormat="1" applyFont="1" applyFill="1" applyBorder="1" applyAlignment="1">
      <alignment/>
    </xf>
    <xf numFmtId="2" fontId="14" fillId="2" borderId="1" xfId="0" applyNumberFormat="1" applyFont="1" applyFill="1" applyBorder="1" applyAlignment="1">
      <alignment horizontal="right"/>
    </xf>
    <xf numFmtId="0" fontId="43" fillId="0" borderId="0" xfId="0" applyFont="1" applyAlignment="1">
      <alignment/>
    </xf>
    <xf numFmtId="0" fontId="44" fillId="0" borderId="0" xfId="0" applyFont="1" applyAlignment="1">
      <alignment/>
    </xf>
    <xf numFmtId="0" fontId="24" fillId="0" borderId="0" xfId="0" applyFont="1" applyAlignment="1">
      <alignment wrapText="1"/>
    </xf>
    <xf numFmtId="0" fontId="45" fillId="0" borderId="0" xfId="0" applyFont="1" applyAlignment="1">
      <alignment wrapText="1"/>
    </xf>
    <xf numFmtId="3" fontId="14" fillId="0" borderId="0" xfId="0" applyNumberFormat="1" applyFont="1" applyFill="1" applyBorder="1" applyAlignment="1">
      <alignment/>
    </xf>
    <xf numFmtId="0" fontId="14" fillId="0" borderId="0" xfId="0" applyFont="1" applyAlignment="1">
      <alignment horizontal="left"/>
    </xf>
    <xf numFmtId="10" fontId="22" fillId="2" borderId="1" xfId="0" applyNumberFormat="1" applyFont="1" applyFill="1" applyBorder="1" applyAlignment="1">
      <alignment/>
    </xf>
    <xf numFmtId="0" fontId="23" fillId="0" borderId="0" xfId="0" applyFont="1" applyAlignment="1" applyProtection="1">
      <alignment/>
      <protection/>
    </xf>
    <xf numFmtId="0" fontId="24" fillId="0" borderId="0" xfId="0" applyFont="1" applyAlignment="1" applyProtection="1">
      <alignment wrapText="1"/>
      <protection/>
    </xf>
    <xf numFmtId="0" fontId="23" fillId="0" borderId="0" xfId="0" applyFont="1" applyAlignment="1" applyProtection="1">
      <alignment wrapText="1"/>
      <protection/>
    </xf>
    <xf numFmtId="0" fontId="24" fillId="0" borderId="0" xfId="0" applyFont="1" applyAlignment="1" applyProtection="1">
      <alignment wrapText="1"/>
      <protection/>
    </xf>
    <xf numFmtId="0" fontId="23" fillId="0" borderId="0" xfId="0" applyFont="1" applyAlignment="1" applyProtection="1">
      <alignment wrapText="1"/>
      <protection/>
    </xf>
    <xf numFmtId="0" fontId="46" fillId="0" borderId="0" xfId="0" applyFont="1" applyAlignment="1" applyProtection="1">
      <alignment/>
      <protection/>
    </xf>
    <xf numFmtId="0" fontId="14" fillId="4" borderId="1" xfId="0" applyFont="1" applyFill="1" applyBorder="1" applyAlignment="1" applyProtection="1">
      <alignment/>
      <protection/>
    </xf>
    <xf numFmtId="0" fontId="14" fillId="4" borderId="0" xfId="0" applyFont="1" applyFill="1" applyBorder="1" applyAlignment="1" applyProtection="1">
      <alignment/>
      <protection/>
    </xf>
    <xf numFmtId="5" fontId="36" fillId="0" borderId="0" xfId="0" applyNumberFormat="1" applyFont="1" applyAlignment="1" applyProtection="1">
      <alignment horizontal="left"/>
      <protection/>
    </xf>
    <xf numFmtId="37" fontId="36" fillId="2" borderId="1" xfId="0" applyNumberFormat="1" applyFont="1" applyFill="1" applyBorder="1" applyAlignment="1" applyProtection="1">
      <alignment/>
      <protection/>
    </xf>
    <xf numFmtId="196" fontId="14" fillId="2" borderId="1" xfId="0" applyNumberFormat="1" applyFont="1" applyFill="1" applyBorder="1" applyAlignment="1" applyProtection="1">
      <alignment wrapText="1"/>
      <protection/>
    </xf>
    <xf numFmtId="3" fontId="36" fillId="2" borderId="1" xfId="0" applyNumberFormat="1" applyFont="1" applyFill="1" applyBorder="1" applyAlignment="1">
      <alignment horizontal="right"/>
    </xf>
    <xf numFmtId="37" fontId="14" fillId="4" borderId="2" xfId="0" applyNumberFormat="1" applyFont="1" applyFill="1" applyBorder="1" applyAlignment="1" applyProtection="1">
      <alignment/>
      <protection/>
    </xf>
    <xf numFmtId="5" fontId="5" fillId="0" borderId="11" xfId="0" applyNumberFormat="1" applyFont="1" applyBorder="1" applyAlignment="1" applyProtection="1">
      <alignment horizontal="center"/>
      <protection locked="0"/>
    </xf>
    <xf numFmtId="5" fontId="5" fillId="0" borderId="12" xfId="0" applyNumberFormat="1" applyFont="1" applyBorder="1" applyAlignment="1" applyProtection="1">
      <alignment horizontal="center"/>
      <protection locked="0"/>
    </xf>
    <xf numFmtId="0" fontId="4" fillId="0" borderId="12" xfId="0" applyFont="1" applyBorder="1" applyAlignment="1" applyProtection="1">
      <alignment/>
      <protection locked="0"/>
    </xf>
    <xf numFmtId="0" fontId="4" fillId="0" borderId="13" xfId="0" applyFont="1" applyBorder="1" applyAlignment="1" applyProtection="1">
      <alignment/>
      <protection locked="0"/>
    </xf>
    <xf numFmtId="5" fontId="12" fillId="0" borderId="14" xfId="0" applyNumberFormat="1" applyFont="1" applyBorder="1" applyAlignment="1" applyProtection="1">
      <alignment horizontal="center"/>
      <protection locked="0"/>
    </xf>
    <xf numFmtId="5" fontId="12" fillId="0" borderId="15" xfId="0" applyNumberFormat="1" applyFont="1" applyBorder="1" applyAlignment="1" applyProtection="1">
      <alignment horizontal="left"/>
      <protection locked="0"/>
    </xf>
    <xf numFmtId="0" fontId="12" fillId="0" borderId="15" xfId="0" applyFont="1" applyBorder="1" applyAlignment="1" applyProtection="1">
      <alignment/>
      <protection locked="0"/>
    </xf>
    <xf numFmtId="0" fontId="4" fillId="0" borderId="16" xfId="0" applyFont="1" applyBorder="1" applyAlignment="1" applyProtection="1">
      <alignment/>
      <protection locked="0"/>
    </xf>
    <xf numFmtId="5" fontId="5" fillId="0" borderId="14" xfId="0" applyNumberFormat="1" applyFont="1" applyBorder="1" applyAlignment="1" applyProtection="1">
      <alignment horizontal="center"/>
      <protection locked="0"/>
    </xf>
    <xf numFmtId="5" fontId="13" fillId="0" borderId="17" xfId="0" applyNumberFormat="1" applyFont="1" applyBorder="1" applyAlignment="1" applyProtection="1">
      <alignment horizontal="left"/>
      <protection locked="0"/>
    </xf>
    <xf numFmtId="0" fontId="12" fillId="0" borderId="17" xfId="0" applyFont="1" applyBorder="1" applyAlignment="1" applyProtection="1">
      <alignment/>
      <protection locked="0"/>
    </xf>
    <xf numFmtId="5" fontId="5" fillId="0" borderId="18" xfId="0" applyNumberFormat="1" applyFont="1" applyBorder="1" applyAlignment="1" applyProtection="1">
      <alignment horizontal="center"/>
      <protection locked="0"/>
    </xf>
    <xf numFmtId="5" fontId="5" fillId="0" borderId="15" xfId="0" applyNumberFormat="1" applyFont="1" applyBorder="1" applyAlignment="1" applyProtection="1">
      <alignment horizontal="center"/>
      <protection locked="0"/>
    </xf>
    <xf numFmtId="0" fontId="4" fillId="0" borderId="15" xfId="0" applyFont="1" applyBorder="1" applyAlignment="1" applyProtection="1">
      <alignment/>
      <protection locked="0"/>
    </xf>
    <xf numFmtId="0" fontId="4" fillId="0" borderId="19" xfId="0" applyFont="1" applyBorder="1"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131"/>
  <sheetViews>
    <sheetView tabSelected="1" workbookViewId="0" topLeftCell="A1">
      <selection activeCell="C15" sqref="C15"/>
    </sheetView>
  </sheetViews>
  <sheetFormatPr defaultColWidth="9.140625" defaultRowHeight="12.75"/>
  <cols>
    <col min="1" max="1" width="2.7109375" style="0" customWidth="1"/>
    <col min="2" max="2" width="17.7109375" style="0" customWidth="1"/>
    <col min="3" max="3" width="23.7109375" style="0" customWidth="1"/>
    <col min="4" max="4" width="13.140625" style="0" customWidth="1"/>
    <col min="5" max="9" width="8.7109375" style="0" customWidth="1"/>
  </cols>
  <sheetData>
    <row r="1" spans="1:10" ht="16.5" customHeight="1">
      <c r="A1" s="26" t="s">
        <v>429</v>
      </c>
      <c r="B1" s="24"/>
      <c r="C1" s="11"/>
      <c r="D1" s="20"/>
      <c r="E1" s="1"/>
      <c r="F1" s="1"/>
      <c r="G1" s="1"/>
      <c r="H1" s="1"/>
      <c r="I1" s="1"/>
      <c r="J1" s="4"/>
    </row>
    <row r="2" spans="1:18" ht="16.5" customHeight="1">
      <c r="A2" s="24" t="s">
        <v>517</v>
      </c>
      <c r="B2" s="24"/>
      <c r="C2" s="11"/>
      <c r="D2" s="20"/>
      <c r="E2" s="12"/>
      <c r="F2" s="12"/>
      <c r="G2" s="12"/>
      <c r="H2" s="12"/>
      <c r="I2" s="12"/>
      <c r="J2" s="15"/>
      <c r="K2" s="13"/>
      <c r="L2" s="3"/>
      <c r="M2" s="3"/>
      <c r="N2" s="3"/>
      <c r="O2" s="3"/>
      <c r="P2" s="3"/>
      <c r="Q2" s="3"/>
      <c r="R2" s="3"/>
    </row>
    <row r="3" spans="1:18" ht="16.5" customHeight="1">
      <c r="A3" s="24"/>
      <c r="B3" s="24"/>
      <c r="C3" s="11"/>
      <c r="D3" s="20"/>
      <c r="E3" s="12"/>
      <c r="F3" s="12"/>
      <c r="G3" s="12"/>
      <c r="H3" s="12"/>
      <c r="I3" s="12"/>
      <c r="J3" s="15"/>
      <c r="K3" s="13"/>
      <c r="L3" s="3"/>
      <c r="M3" s="3"/>
      <c r="N3" s="3"/>
      <c r="O3" s="3"/>
      <c r="P3" s="3"/>
      <c r="Q3" s="3"/>
      <c r="R3" s="3"/>
    </row>
    <row r="4" spans="1:18" ht="16.5" customHeight="1">
      <c r="A4" s="24"/>
      <c r="B4" s="24"/>
      <c r="C4" s="11"/>
      <c r="D4" s="20"/>
      <c r="E4" s="12"/>
      <c r="F4" s="12"/>
      <c r="G4" s="12"/>
      <c r="H4" s="12"/>
      <c r="I4" s="12"/>
      <c r="J4" s="15"/>
      <c r="K4" s="13"/>
      <c r="L4" s="3"/>
      <c r="M4" s="3"/>
      <c r="N4" s="3"/>
      <c r="O4" s="3"/>
      <c r="P4" s="3"/>
      <c r="Q4" s="3"/>
      <c r="R4" s="3"/>
    </row>
    <row r="5" spans="1:18" ht="12.75">
      <c r="A5" s="1"/>
      <c r="B5" s="1"/>
      <c r="C5" s="11"/>
      <c r="D5" s="20"/>
      <c r="E5" s="1"/>
      <c r="F5" s="1"/>
      <c r="G5" s="1"/>
      <c r="H5" s="1"/>
      <c r="I5" s="1"/>
      <c r="J5" s="4"/>
      <c r="K5" s="3"/>
      <c r="L5" s="3"/>
      <c r="M5" s="3"/>
      <c r="N5" s="14"/>
      <c r="O5" s="14"/>
      <c r="P5" s="14"/>
      <c r="Q5" s="14"/>
      <c r="R5" s="3"/>
    </row>
    <row r="6" spans="1:18" ht="25.5">
      <c r="A6" s="34" t="s">
        <v>514</v>
      </c>
      <c r="B6" s="34"/>
      <c r="C6" s="247" t="str">
        <f>IF(D6="","please enter college code in cell D6","")</f>
        <v>please enter college code in cell D6</v>
      </c>
      <c r="D6" s="27"/>
      <c r="E6" s="1"/>
      <c r="F6" s="1"/>
      <c r="G6" s="1"/>
      <c r="H6" s="1"/>
      <c r="I6" s="1"/>
      <c r="J6" s="4"/>
      <c r="K6" s="3"/>
      <c r="L6" s="3"/>
      <c r="M6" s="3"/>
      <c r="N6" s="3"/>
      <c r="O6" s="3"/>
      <c r="P6" s="3"/>
      <c r="Q6" s="3"/>
      <c r="R6" s="3"/>
    </row>
    <row r="7" spans="1:18" ht="25.5">
      <c r="A7" s="34" t="s">
        <v>515</v>
      </c>
      <c r="B7" s="34"/>
      <c r="C7" s="247" t="str">
        <f>IF(D7="","please enter college name in cell D7","")</f>
        <v>please enter college name in cell D7</v>
      </c>
      <c r="D7" s="27"/>
      <c r="E7" s="1"/>
      <c r="F7" s="1"/>
      <c r="G7" s="1"/>
      <c r="H7" s="1"/>
      <c r="I7" s="1"/>
      <c r="J7" s="4"/>
      <c r="K7" s="3"/>
      <c r="L7" s="3"/>
      <c r="M7" s="3"/>
      <c r="N7" s="3"/>
      <c r="O7" s="3"/>
      <c r="P7" s="3"/>
      <c r="Q7" s="3"/>
      <c r="R7" s="3"/>
    </row>
    <row r="8" spans="1:18" ht="25.5">
      <c r="A8" s="34" t="s">
        <v>516</v>
      </c>
      <c r="B8" s="34"/>
      <c r="C8" s="247" t="str">
        <f>IF(D8="","please enter payment code in cell D8","")</f>
        <v>please enter payment code in cell D8</v>
      </c>
      <c r="D8" s="27"/>
      <c r="E8" s="1"/>
      <c r="F8" s="1"/>
      <c r="G8" s="1"/>
      <c r="H8" s="1"/>
      <c r="I8" s="1"/>
      <c r="J8" s="4"/>
      <c r="K8" s="3"/>
      <c r="L8" s="3"/>
      <c r="M8" s="3"/>
      <c r="N8" s="3"/>
      <c r="O8" s="3"/>
      <c r="P8" s="3"/>
      <c r="Q8" s="3"/>
      <c r="R8" s="3"/>
    </row>
    <row r="9" spans="1:18" ht="12.75">
      <c r="A9" s="1"/>
      <c r="B9" s="3"/>
      <c r="C9" s="3"/>
      <c r="D9" s="1"/>
      <c r="E9" s="1"/>
      <c r="F9" s="1"/>
      <c r="G9" s="1"/>
      <c r="H9" s="1"/>
      <c r="I9" s="1"/>
      <c r="J9" s="4"/>
      <c r="K9" s="3"/>
      <c r="L9" s="3"/>
      <c r="M9" s="3"/>
      <c r="N9" s="3"/>
      <c r="O9" s="3"/>
      <c r="P9" s="3"/>
      <c r="Q9" s="3"/>
      <c r="R9" s="3"/>
    </row>
    <row r="10" spans="1:18" ht="13.5" thickBot="1">
      <c r="A10" s="1"/>
      <c r="B10" s="3"/>
      <c r="C10" s="3"/>
      <c r="D10" s="1"/>
      <c r="E10" s="1"/>
      <c r="F10" s="1"/>
      <c r="G10" s="1"/>
      <c r="H10" s="1"/>
      <c r="I10" s="1"/>
      <c r="J10" s="4"/>
      <c r="K10" s="3"/>
      <c r="L10" s="3"/>
      <c r="M10" s="3"/>
      <c r="N10" s="3"/>
      <c r="O10" s="3"/>
      <c r="P10" s="3"/>
      <c r="Q10" s="3"/>
      <c r="R10" s="3"/>
    </row>
    <row r="11" spans="1:18" ht="12.75">
      <c r="A11" s="1"/>
      <c r="B11" s="264"/>
      <c r="C11" s="265"/>
      <c r="D11" s="266"/>
      <c r="E11" s="266"/>
      <c r="F11" s="266"/>
      <c r="G11" s="267"/>
      <c r="H11" s="1"/>
      <c r="I11" s="1"/>
      <c r="J11" s="4"/>
      <c r="K11" s="3"/>
      <c r="L11" s="3"/>
      <c r="M11" s="3"/>
      <c r="N11" s="3"/>
      <c r="O11" s="3"/>
      <c r="P11" s="3"/>
      <c r="Q11" s="3"/>
      <c r="R11" s="3"/>
    </row>
    <row r="12" spans="1:18" ht="13.5" thickBot="1">
      <c r="A12" s="1"/>
      <c r="B12" s="268" t="s">
        <v>562</v>
      </c>
      <c r="C12" s="269"/>
      <c r="D12" s="270"/>
      <c r="E12" s="270"/>
      <c r="F12" s="270"/>
      <c r="G12" s="271"/>
      <c r="H12" s="1"/>
      <c r="I12" s="1"/>
      <c r="J12" s="4"/>
      <c r="K12" s="3"/>
      <c r="L12" s="3"/>
      <c r="M12" s="3"/>
      <c r="N12" s="3"/>
      <c r="O12" s="3"/>
      <c r="P12" s="3"/>
      <c r="Q12" s="3"/>
      <c r="R12" s="3"/>
    </row>
    <row r="13" spans="1:18" ht="13.5" thickBot="1">
      <c r="A13" s="1"/>
      <c r="B13" s="272"/>
      <c r="C13" s="273"/>
      <c r="D13" s="274"/>
      <c r="E13" s="274"/>
      <c r="F13" s="274"/>
      <c r="G13" s="271"/>
      <c r="H13" s="1"/>
      <c r="I13" s="1"/>
      <c r="J13" s="4"/>
      <c r="K13" s="3"/>
      <c r="L13" s="3"/>
      <c r="M13" s="3"/>
      <c r="N13" s="3"/>
      <c r="O13" s="3"/>
      <c r="P13" s="3"/>
      <c r="Q13" s="3"/>
      <c r="R13" s="3"/>
    </row>
    <row r="14" spans="1:18" ht="13.5" thickBot="1">
      <c r="A14" s="1"/>
      <c r="B14" s="272"/>
      <c r="C14" s="273"/>
      <c r="D14" s="274"/>
      <c r="E14" s="274"/>
      <c r="F14" s="274"/>
      <c r="G14" s="271"/>
      <c r="H14" s="1"/>
      <c r="I14" s="1"/>
      <c r="J14" s="4"/>
      <c r="K14" s="3"/>
      <c r="L14" s="3"/>
      <c r="M14" s="3"/>
      <c r="N14" s="3"/>
      <c r="O14" s="3"/>
      <c r="P14" s="3"/>
      <c r="Q14" s="3"/>
      <c r="R14" s="3"/>
    </row>
    <row r="15" spans="1:18" ht="13.5" thickBot="1">
      <c r="A15" s="1"/>
      <c r="B15" s="272"/>
      <c r="C15" s="273"/>
      <c r="D15" s="274"/>
      <c r="E15" s="274"/>
      <c r="F15" s="274"/>
      <c r="G15" s="271"/>
      <c r="H15" s="1"/>
      <c r="I15" s="1"/>
      <c r="J15" s="4"/>
      <c r="K15" s="3"/>
      <c r="L15" s="3"/>
      <c r="M15" s="3"/>
      <c r="N15" s="3"/>
      <c r="O15" s="3"/>
      <c r="P15" s="3"/>
      <c r="Q15" s="3"/>
      <c r="R15" s="3"/>
    </row>
    <row r="16" spans="1:18" ht="13.5" thickBot="1">
      <c r="A16" s="1"/>
      <c r="B16" s="272"/>
      <c r="C16" s="273"/>
      <c r="D16" s="274"/>
      <c r="E16" s="274"/>
      <c r="F16" s="274"/>
      <c r="G16" s="271"/>
      <c r="H16" s="1"/>
      <c r="I16" s="1"/>
      <c r="J16" s="4"/>
      <c r="K16" s="3"/>
      <c r="L16" s="3"/>
      <c r="M16" s="3"/>
      <c r="N16" s="3"/>
      <c r="O16" s="3"/>
      <c r="P16" s="3"/>
      <c r="Q16" s="3"/>
      <c r="R16" s="3"/>
    </row>
    <row r="17" spans="1:18" ht="13.5" thickBot="1">
      <c r="A17" s="1"/>
      <c r="B17" s="275"/>
      <c r="C17" s="276"/>
      <c r="D17" s="277"/>
      <c r="E17" s="277"/>
      <c r="F17" s="277"/>
      <c r="G17" s="278"/>
      <c r="H17" s="1"/>
      <c r="I17" s="1"/>
      <c r="J17" s="4"/>
      <c r="K17" s="3"/>
      <c r="L17" s="3"/>
      <c r="M17" s="3"/>
      <c r="N17" s="3"/>
      <c r="O17" s="3"/>
      <c r="P17" s="3"/>
      <c r="Q17" s="3"/>
      <c r="R17" s="3"/>
    </row>
    <row r="18" spans="1:18" ht="12.75">
      <c r="A18" s="1"/>
      <c r="B18" s="3"/>
      <c r="C18" s="3"/>
      <c r="D18" s="1"/>
      <c r="E18" s="1"/>
      <c r="F18" s="1"/>
      <c r="G18" s="1"/>
      <c r="H18" s="1"/>
      <c r="I18" s="1"/>
      <c r="J18" s="4"/>
      <c r="K18" s="3"/>
      <c r="L18" s="3"/>
      <c r="M18" s="3"/>
      <c r="N18" s="3"/>
      <c r="O18" s="3"/>
      <c r="P18" s="3"/>
      <c r="Q18" s="3"/>
      <c r="R18" s="3"/>
    </row>
    <row r="19" spans="1:18" ht="12.75">
      <c r="A19" s="1"/>
      <c r="B19" s="3"/>
      <c r="C19" s="3"/>
      <c r="D19" s="1"/>
      <c r="E19" s="1"/>
      <c r="F19" s="1"/>
      <c r="G19" s="1"/>
      <c r="H19" s="1"/>
      <c r="I19" s="1"/>
      <c r="J19" s="4"/>
      <c r="K19" s="3"/>
      <c r="L19" s="3"/>
      <c r="M19" s="3"/>
      <c r="N19" s="3"/>
      <c r="O19" s="3"/>
      <c r="P19" s="3"/>
      <c r="Q19" s="3"/>
      <c r="R19" s="3"/>
    </row>
    <row r="20" spans="1:18" ht="12.75">
      <c r="A20" s="1"/>
      <c r="B20" s="3"/>
      <c r="C20" s="3"/>
      <c r="D20" s="1"/>
      <c r="E20" s="1"/>
      <c r="F20" s="1"/>
      <c r="G20" s="1"/>
      <c r="H20" s="1"/>
      <c r="I20" s="1"/>
      <c r="J20" s="4"/>
      <c r="K20" s="3"/>
      <c r="L20" s="3"/>
      <c r="M20" s="3"/>
      <c r="N20" s="3"/>
      <c r="O20" s="3"/>
      <c r="P20" s="3"/>
      <c r="Q20" s="3"/>
      <c r="R20" s="3"/>
    </row>
    <row r="21" spans="1:18" ht="12.75">
      <c r="A21" s="1"/>
      <c r="B21" s="3"/>
      <c r="C21" s="3"/>
      <c r="D21" s="1"/>
      <c r="E21" s="1"/>
      <c r="F21" s="1"/>
      <c r="G21" s="1"/>
      <c r="H21" s="1"/>
      <c r="I21" s="1"/>
      <c r="J21" s="4"/>
      <c r="K21" s="3"/>
      <c r="L21" s="3"/>
      <c r="M21" s="3"/>
      <c r="N21" s="3"/>
      <c r="O21" s="3"/>
      <c r="P21" s="3"/>
      <c r="Q21" s="3"/>
      <c r="R21" s="3"/>
    </row>
    <row r="22" spans="1:18" ht="12.75">
      <c r="A22" s="1"/>
      <c r="B22" s="3"/>
      <c r="C22" s="3"/>
      <c r="D22" s="1"/>
      <c r="E22" s="1"/>
      <c r="F22" s="1"/>
      <c r="G22" s="1"/>
      <c r="H22" s="1"/>
      <c r="I22" s="1"/>
      <c r="J22" s="4"/>
      <c r="K22" s="3"/>
      <c r="L22" s="3"/>
      <c r="M22" s="3"/>
      <c r="N22" s="3"/>
      <c r="O22" s="3"/>
      <c r="P22" s="3"/>
      <c r="Q22" s="3"/>
      <c r="R22" s="3"/>
    </row>
    <row r="23" spans="1:18" ht="12.75">
      <c r="A23" s="1"/>
      <c r="B23" s="3"/>
      <c r="C23" s="3"/>
      <c r="D23" s="1"/>
      <c r="E23" s="1"/>
      <c r="F23" s="1"/>
      <c r="G23" s="1"/>
      <c r="H23" s="1"/>
      <c r="I23" s="1"/>
      <c r="J23" s="4"/>
      <c r="K23" s="3"/>
      <c r="L23" s="3"/>
      <c r="M23" s="3"/>
      <c r="N23" s="3"/>
      <c r="O23" s="3"/>
      <c r="P23" s="3"/>
      <c r="Q23" s="3"/>
      <c r="R23" s="3"/>
    </row>
    <row r="24" spans="1:18" ht="12.75">
      <c r="A24" s="1"/>
      <c r="B24" s="3"/>
      <c r="C24" s="3"/>
      <c r="D24" s="1"/>
      <c r="E24" s="1"/>
      <c r="F24" s="1"/>
      <c r="G24" s="1"/>
      <c r="H24" s="1"/>
      <c r="I24" s="1"/>
      <c r="J24" s="4"/>
      <c r="K24" s="3"/>
      <c r="L24" s="3"/>
      <c r="M24" s="3"/>
      <c r="N24" s="3"/>
      <c r="O24" s="3"/>
      <c r="P24" s="3"/>
      <c r="Q24" s="3"/>
      <c r="R24" s="3"/>
    </row>
    <row r="25" spans="1:18" ht="12.75">
      <c r="A25" s="1"/>
      <c r="B25" s="3"/>
      <c r="C25" s="3"/>
      <c r="D25" s="1"/>
      <c r="E25" s="1"/>
      <c r="F25" s="1"/>
      <c r="G25" s="1"/>
      <c r="H25" s="1"/>
      <c r="I25" s="1"/>
      <c r="J25" s="4"/>
      <c r="K25" s="3"/>
      <c r="L25" s="3"/>
      <c r="M25" s="3"/>
      <c r="N25" s="3"/>
      <c r="O25" s="3"/>
      <c r="P25" s="3"/>
      <c r="Q25" s="3"/>
      <c r="R25" s="3"/>
    </row>
    <row r="26" spans="1:18" ht="12.75">
      <c r="A26" s="1"/>
      <c r="B26" s="3"/>
      <c r="C26" s="3"/>
      <c r="D26" s="1"/>
      <c r="E26" s="1"/>
      <c r="F26" s="1"/>
      <c r="G26" s="1"/>
      <c r="H26" s="1"/>
      <c r="I26" s="1"/>
      <c r="J26" s="4"/>
      <c r="K26" s="3"/>
      <c r="L26" s="3"/>
      <c r="M26" s="3"/>
      <c r="N26" s="3"/>
      <c r="O26" s="3"/>
      <c r="P26" s="3"/>
      <c r="Q26" s="3"/>
      <c r="R26" s="3"/>
    </row>
    <row r="27" spans="1:18" ht="12.75">
      <c r="A27" s="1"/>
      <c r="B27" s="3"/>
      <c r="C27" s="3"/>
      <c r="D27" s="1"/>
      <c r="E27" s="1"/>
      <c r="F27" s="1"/>
      <c r="G27" s="1"/>
      <c r="H27" s="1"/>
      <c r="I27" s="1"/>
      <c r="J27" s="4"/>
      <c r="K27" s="3"/>
      <c r="L27" s="3"/>
      <c r="M27" s="3"/>
      <c r="N27" s="3"/>
      <c r="O27" s="3"/>
      <c r="P27" s="3"/>
      <c r="Q27" s="3"/>
      <c r="R27" s="3"/>
    </row>
    <row r="28" spans="1:18" ht="12.75">
      <c r="A28" s="1"/>
      <c r="B28" s="3"/>
      <c r="C28" s="3"/>
      <c r="D28" s="1"/>
      <c r="E28" s="1"/>
      <c r="F28" s="1"/>
      <c r="G28" s="1"/>
      <c r="H28" s="1"/>
      <c r="I28" s="1"/>
      <c r="J28" s="4"/>
      <c r="K28" s="3"/>
      <c r="L28" s="3"/>
      <c r="M28" s="3"/>
      <c r="N28" s="3"/>
      <c r="O28" s="3"/>
      <c r="P28" s="3"/>
      <c r="Q28" s="3"/>
      <c r="R28" s="3"/>
    </row>
    <row r="29" spans="1:18" ht="12.75">
      <c r="A29" s="1"/>
      <c r="B29" s="3"/>
      <c r="C29" s="3"/>
      <c r="D29" s="1"/>
      <c r="E29" s="1"/>
      <c r="F29" s="1"/>
      <c r="G29" s="1"/>
      <c r="H29" s="1"/>
      <c r="I29" s="1"/>
      <c r="J29" s="4"/>
      <c r="K29" s="3"/>
      <c r="L29" s="3"/>
      <c r="M29" s="3"/>
      <c r="N29" s="3"/>
      <c r="O29" s="3"/>
      <c r="P29" s="3"/>
      <c r="Q29" s="3"/>
      <c r="R29" s="3"/>
    </row>
    <row r="30" spans="1:18" ht="12.75">
      <c r="A30" s="1"/>
      <c r="B30" s="3"/>
      <c r="C30" s="3"/>
      <c r="D30" s="1"/>
      <c r="E30" s="1"/>
      <c r="F30" s="1"/>
      <c r="G30" s="1"/>
      <c r="H30" s="1"/>
      <c r="I30" s="1"/>
      <c r="J30" s="4"/>
      <c r="K30" s="3"/>
      <c r="L30" s="3"/>
      <c r="M30" s="3"/>
      <c r="N30" s="3"/>
      <c r="O30" s="3"/>
      <c r="P30" s="3"/>
      <c r="Q30" s="3"/>
      <c r="R30" s="3"/>
    </row>
    <row r="31" spans="1:18" ht="12.75">
      <c r="A31" s="1"/>
      <c r="B31" s="3"/>
      <c r="C31" s="3"/>
      <c r="D31" s="1"/>
      <c r="E31" s="1"/>
      <c r="F31" s="1"/>
      <c r="G31" s="1"/>
      <c r="H31" s="1"/>
      <c r="I31" s="1"/>
      <c r="J31" s="4"/>
      <c r="K31" s="3"/>
      <c r="L31" s="3"/>
      <c r="M31" s="3"/>
      <c r="N31" s="3"/>
      <c r="O31" s="3"/>
      <c r="P31" s="3"/>
      <c r="Q31" s="3"/>
      <c r="R31" s="3"/>
    </row>
    <row r="32" spans="1:18" ht="12.75">
      <c r="A32" s="1"/>
      <c r="B32" s="3"/>
      <c r="C32" s="3"/>
      <c r="D32" s="1"/>
      <c r="E32" s="1"/>
      <c r="F32" s="1"/>
      <c r="G32" s="1"/>
      <c r="H32" s="1"/>
      <c r="I32" s="1"/>
      <c r="J32" s="4"/>
      <c r="K32" s="3"/>
      <c r="L32" s="3"/>
      <c r="M32" s="3"/>
      <c r="N32" s="3"/>
      <c r="O32" s="3"/>
      <c r="P32" s="3"/>
      <c r="Q32" s="3"/>
      <c r="R32" s="3"/>
    </row>
    <row r="33" spans="1:18" ht="12.75">
      <c r="A33" s="1"/>
      <c r="B33" s="3"/>
      <c r="C33" s="3"/>
      <c r="D33" s="1"/>
      <c r="E33" s="1"/>
      <c r="F33" s="1"/>
      <c r="G33" s="1"/>
      <c r="H33" s="1"/>
      <c r="I33" s="1"/>
      <c r="J33" s="4"/>
      <c r="K33" s="3"/>
      <c r="L33" s="3"/>
      <c r="M33" s="3"/>
      <c r="N33" s="3"/>
      <c r="O33" s="3"/>
      <c r="P33" s="3"/>
      <c r="Q33" s="3"/>
      <c r="R33" s="3"/>
    </row>
    <row r="34" spans="1:18" ht="12.75">
      <c r="A34" s="1"/>
      <c r="B34" s="3"/>
      <c r="C34" s="3"/>
      <c r="D34" s="1"/>
      <c r="E34" s="1"/>
      <c r="F34" s="1"/>
      <c r="G34" s="1"/>
      <c r="H34" s="1"/>
      <c r="I34" s="1"/>
      <c r="J34" s="4"/>
      <c r="K34" s="3"/>
      <c r="L34" s="3"/>
      <c r="M34" s="3"/>
      <c r="N34" s="3"/>
      <c r="O34" s="3"/>
      <c r="P34" s="3"/>
      <c r="Q34" s="3"/>
      <c r="R34" s="3"/>
    </row>
    <row r="35" spans="1:18" ht="12.75">
      <c r="A35" s="1"/>
      <c r="B35" s="3"/>
      <c r="C35" s="3"/>
      <c r="D35" s="1"/>
      <c r="E35" s="1"/>
      <c r="F35" s="1"/>
      <c r="G35" s="1"/>
      <c r="H35" s="1"/>
      <c r="I35" s="1"/>
      <c r="J35" s="4"/>
      <c r="K35" s="3"/>
      <c r="L35" s="3"/>
      <c r="M35" s="3"/>
      <c r="N35" s="3"/>
      <c r="O35" s="3"/>
      <c r="P35" s="3"/>
      <c r="Q35" s="3"/>
      <c r="R35" s="3"/>
    </row>
    <row r="36" spans="1:18" ht="12.75">
      <c r="A36" s="1"/>
      <c r="B36" s="3"/>
      <c r="C36" s="3"/>
      <c r="D36" s="1"/>
      <c r="E36" s="1"/>
      <c r="F36" s="1"/>
      <c r="G36" s="1"/>
      <c r="H36" s="1"/>
      <c r="I36" s="1"/>
      <c r="J36" s="4"/>
      <c r="K36" s="3"/>
      <c r="L36" s="3"/>
      <c r="M36" s="3"/>
      <c r="N36" s="3"/>
      <c r="O36" s="3"/>
      <c r="P36" s="3"/>
      <c r="Q36" s="3"/>
      <c r="R36" s="3"/>
    </row>
    <row r="37" spans="1:18" ht="12.75">
      <c r="A37" s="1"/>
      <c r="B37" s="3"/>
      <c r="C37" s="3"/>
      <c r="D37" s="1"/>
      <c r="E37" s="1"/>
      <c r="F37" s="1"/>
      <c r="G37" s="1"/>
      <c r="H37" s="1"/>
      <c r="I37" s="1"/>
      <c r="J37" s="4"/>
      <c r="K37" s="3"/>
      <c r="L37" s="3"/>
      <c r="M37" s="3"/>
      <c r="N37" s="3"/>
      <c r="O37" s="3"/>
      <c r="P37" s="3"/>
      <c r="Q37" s="3"/>
      <c r="R37" s="3"/>
    </row>
    <row r="38" spans="1:18" ht="12.75">
      <c r="A38" s="1"/>
      <c r="B38" s="3"/>
      <c r="C38" s="3"/>
      <c r="D38" s="1"/>
      <c r="E38" s="1"/>
      <c r="F38" s="1"/>
      <c r="G38" s="1"/>
      <c r="H38" s="1"/>
      <c r="I38" s="1"/>
      <c r="J38" s="4"/>
      <c r="K38" s="3"/>
      <c r="L38" s="3"/>
      <c r="M38" s="3"/>
      <c r="N38" s="3"/>
      <c r="O38" s="3"/>
      <c r="P38" s="3"/>
      <c r="Q38" s="3"/>
      <c r="R38" s="3"/>
    </row>
    <row r="39" spans="1:18" ht="12.75">
      <c r="A39" s="1"/>
      <c r="B39" s="3"/>
      <c r="C39" s="3"/>
      <c r="D39" s="1"/>
      <c r="E39" s="1"/>
      <c r="F39" s="1"/>
      <c r="G39" s="1"/>
      <c r="H39" s="1"/>
      <c r="I39" s="1"/>
      <c r="J39" s="4"/>
      <c r="K39" s="3"/>
      <c r="L39" s="3"/>
      <c r="M39" s="3"/>
      <c r="N39" s="3"/>
      <c r="O39" s="3"/>
      <c r="P39" s="3"/>
      <c r="Q39" s="3"/>
      <c r="R39" s="3"/>
    </row>
    <row r="40" spans="1:18" ht="12.75">
      <c r="A40" s="1"/>
      <c r="B40" s="3"/>
      <c r="C40" s="3"/>
      <c r="D40" s="1"/>
      <c r="E40" s="1"/>
      <c r="F40" s="1"/>
      <c r="G40" s="1"/>
      <c r="H40" s="1"/>
      <c r="I40" s="1"/>
      <c r="J40" s="4"/>
      <c r="K40" s="3"/>
      <c r="L40" s="3"/>
      <c r="M40" s="3"/>
      <c r="N40" s="3"/>
      <c r="O40" s="3"/>
      <c r="P40" s="3"/>
      <c r="Q40" s="3"/>
      <c r="R40" s="3"/>
    </row>
    <row r="41" spans="1:18" ht="12.75">
      <c r="A41" s="1"/>
      <c r="B41" s="3"/>
      <c r="C41" s="3"/>
      <c r="D41" s="1"/>
      <c r="E41" s="1"/>
      <c r="F41" s="1"/>
      <c r="G41" s="1"/>
      <c r="H41" s="1"/>
      <c r="I41" s="1"/>
      <c r="J41" s="4"/>
      <c r="K41" s="3"/>
      <c r="L41" s="3"/>
      <c r="M41" s="3"/>
      <c r="N41" s="3"/>
      <c r="O41" s="3"/>
      <c r="P41" s="3"/>
      <c r="Q41" s="3"/>
      <c r="R41" s="3"/>
    </row>
    <row r="42" spans="1:18" ht="12.75">
      <c r="A42" s="1"/>
      <c r="B42" s="3"/>
      <c r="C42" s="3"/>
      <c r="D42" s="1"/>
      <c r="E42" s="1"/>
      <c r="F42" s="1"/>
      <c r="G42" s="1"/>
      <c r="H42" s="1"/>
      <c r="I42" s="1"/>
      <c r="J42" s="4"/>
      <c r="K42" s="3"/>
      <c r="L42" s="3"/>
      <c r="M42" s="3"/>
      <c r="N42" s="3"/>
      <c r="O42" s="3"/>
      <c r="P42" s="3"/>
      <c r="Q42" s="3"/>
      <c r="R42" s="3"/>
    </row>
    <row r="43" spans="1:18" ht="12.75">
      <c r="A43" s="1"/>
      <c r="B43" s="3"/>
      <c r="C43" s="3"/>
      <c r="D43" s="1"/>
      <c r="E43" s="1"/>
      <c r="F43" s="1"/>
      <c r="G43" s="1"/>
      <c r="H43" s="1"/>
      <c r="I43" s="1"/>
      <c r="J43" s="4"/>
      <c r="K43" s="3"/>
      <c r="L43" s="3"/>
      <c r="M43" s="3"/>
      <c r="N43" s="3"/>
      <c r="O43" s="3"/>
      <c r="P43" s="3"/>
      <c r="Q43" s="3"/>
      <c r="R43" s="3"/>
    </row>
    <row r="44" spans="1:18" ht="12.75">
      <c r="A44" s="1"/>
      <c r="B44" s="3"/>
      <c r="C44" s="3"/>
      <c r="D44" s="1"/>
      <c r="E44" s="1"/>
      <c r="F44" s="1"/>
      <c r="G44" s="1"/>
      <c r="H44" s="1"/>
      <c r="I44" s="1"/>
      <c r="J44" s="4"/>
      <c r="K44" s="3"/>
      <c r="L44" s="3"/>
      <c r="M44" s="3"/>
      <c r="N44" s="3"/>
      <c r="O44" s="3"/>
      <c r="P44" s="3"/>
      <c r="Q44" s="3"/>
      <c r="R44" s="3"/>
    </row>
    <row r="45" spans="1:18" ht="12.75">
      <c r="A45" s="1"/>
      <c r="B45" s="3"/>
      <c r="C45" s="3"/>
      <c r="D45" s="1"/>
      <c r="E45" s="1"/>
      <c r="F45" s="1"/>
      <c r="G45" s="1"/>
      <c r="H45" s="1"/>
      <c r="I45" s="1"/>
      <c r="J45" s="4"/>
      <c r="K45" s="3"/>
      <c r="L45" s="3"/>
      <c r="M45" s="3"/>
      <c r="N45" s="3"/>
      <c r="O45" s="3"/>
      <c r="P45" s="3"/>
      <c r="Q45" s="3"/>
      <c r="R45" s="3"/>
    </row>
    <row r="46" spans="1:18" ht="12.75">
      <c r="A46" s="1"/>
      <c r="B46" s="3"/>
      <c r="C46" s="3"/>
      <c r="D46" s="1"/>
      <c r="E46" s="1"/>
      <c r="F46" s="1"/>
      <c r="G46" s="1"/>
      <c r="H46" s="1"/>
      <c r="I46" s="1"/>
      <c r="J46" s="4"/>
      <c r="K46" s="3"/>
      <c r="L46" s="3"/>
      <c r="M46" s="3"/>
      <c r="N46" s="3"/>
      <c r="O46" s="3"/>
      <c r="P46" s="3"/>
      <c r="Q46" s="3"/>
      <c r="R46" s="3"/>
    </row>
    <row r="47" spans="1:18" ht="12.75">
      <c r="A47" s="1"/>
      <c r="B47" s="3"/>
      <c r="C47" s="3"/>
      <c r="D47" s="1"/>
      <c r="E47" s="1"/>
      <c r="F47" s="1"/>
      <c r="G47" s="1"/>
      <c r="H47" s="1"/>
      <c r="I47" s="1"/>
      <c r="J47" s="4"/>
      <c r="K47" s="3"/>
      <c r="L47" s="3"/>
      <c r="M47" s="3"/>
      <c r="N47" s="3"/>
      <c r="O47" s="3"/>
      <c r="P47" s="3"/>
      <c r="Q47" s="3"/>
      <c r="R47" s="3"/>
    </row>
    <row r="48" spans="1:18" ht="12.75">
      <c r="A48" s="1"/>
      <c r="B48" s="3"/>
      <c r="C48" s="3"/>
      <c r="D48" s="1"/>
      <c r="E48" s="1"/>
      <c r="F48" s="1"/>
      <c r="G48" s="1"/>
      <c r="H48" s="1"/>
      <c r="I48" s="1"/>
      <c r="J48" s="4"/>
      <c r="K48" s="3"/>
      <c r="L48" s="3"/>
      <c r="M48" s="3"/>
      <c r="N48" s="3"/>
      <c r="O48" s="3"/>
      <c r="P48" s="3"/>
      <c r="Q48" s="3"/>
      <c r="R48" s="3"/>
    </row>
    <row r="49" spans="1:18" ht="12.75">
      <c r="A49" s="1"/>
      <c r="B49" s="3"/>
      <c r="C49" s="3"/>
      <c r="D49" s="1"/>
      <c r="E49" s="1"/>
      <c r="F49" s="1"/>
      <c r="G49" s="1"/>
      <c r="H49" s="1"/>
      <c r="I49" s="1"/>
      <c r="J49" s="4"/>
      <c r="K49" s="3"/>
      <c r="L49" s="3"/>
      <c r="M49" s="3"/>
      <c r="N49" s="3"/>
      <c r="O49" s="3"/>
      <c r="P49" s="3"/>
      <c r="Q49" s="3"/>
      <c r="R49" s="3"/>
    </row>
    <row r="50" spans="1:18" ht="12.75">
      <c r="A50" s="1"/>
      <c r="B50" s="3"/>
      <c r="C50" s="3"/>
      <c r="D50" s="1"/>
      <c r="E50" s="1"/>
      <c r="F50" s="1"/>
      <c r="G50" s="1"/>
      <c r="H50" s="1"/>
      <c r="I50" s="1"/>
      <c r="J50" s="4"/>
      <c r="K50" s="3"/>
      <c r="L50" s="3"/>
      <c r="M50" s="3"/>
      <c r="N50" s="3"/>
      <c r="O50" s="3"/>
      <c r="P50" s="3"/>
      <c r="Q50" s="3"/>
      <c r="R50" s="3"/>
    </row>
    <row r="51" spans="1:18" ht="12.75">
      <c r="A51" s="1"/>
      <c r="B51" s="3"/>
      <c r="C51" s="3"/>
      <c r="D51" s="1"/>
      <c r="E51" s="1"/>
      <c r="F51" s="1"/>
      <c r="G51" s="1"/>
      <c r="H51" s="1"/>
      <c r="I51" s="1"/>
      <c r="J51" s="4"/>
      <c r="K51" s="3"/>
      <c r="L51" s="3"/>
      <c r="M51" s="3"/>
      <c r="N51" s="3"/>
      <c r="O51" s="3"/>
      <c r="P51" s="3"/>
      <c r="Q51" s="3"/>
      <c r="R51" s="3"/>
    </row>
    <row r="52" spans="1:18" ht="12.75">
      <c r="A52" s="1"/>
      <c r="B52" s="3"/>
      <c r="C52" s="3"/>
      <c r="D52" s="1"/>
      <c r="E52" s="1"/>
      <c r="F52" s="1"/>
      <c r="G52" s="1"/>
      <c r="H52" s="1"/>
      <c r="I52" s="1"/>
      <c r="J52" s="4"/>
      <c r="K52" s="3"/>
      <c r="L52" s="3"/>
      <c r="M52" s="3"/>
      <c r="N52" s="3"/>
      <c r="O52" s="3"/>
      <c r="P52" s="3"/>
      <c r="Q52" s="3"/>
      <c r="R52" s="3"/>
    </row>
    <row r="53" spans="1:18" ht="12.75">
      <c r="A53" s="1"/>
      <c r="B53" s="3"/>
      <c r="C53" s="3"/>
      <c r="D53" s="1"/>
      <c r="E53" s="1"/>
      <c r="F53" s="1"/>
      <c r="G53" s="1"/>
      <c r="H53" s="1"/>
      <c r="I53" s="1"/>
      <c r="J53" s="4"/>
      <c r="K53" s="3"/>
      <c r="L53" s="3"/>
      <c r="M53" s="3"/>
      <c r="N53" s="3"/>
      <c r="O53" s="3"/>
      <c r="P53" s="3"/>
      <c r="Q53" s="3"/>
      <c r="R53" s="3"/>
    </row>
    <row r="54" spans="1:18" ht="12.75">
      <c r="A54" s="1"/>
      <c r="B54" s="3"/>
      <c r="C54" s="3"/>
      <c r="D54" s="1"/>
      <c r="E54" s="1"/>
      <c r="F54" s="1"/>
      <c r="G54" s="1"/>
      <c r="H54" s="1"/>
      <c r="I54" s="1"/>
      <c r="J54" s="4"/>
      <c r="K54" s="3"/>
      <c r="L54" s="3"/>
      <c r="M54" s="3"/>
      <c r="N54" s="3"/>
      <c r="O54" s="3"/>
      <c r="P54" s="3"/>
      <c r="Q54" s="3"/>
      <c r="R54" s="3"/>
    </row>
    <row r="55" spans="1:18" ht="12.75">
      <c r="A55" s="1"/>
      <c r="B55" s="3"/>
      <c r="C55" s="3"/>
      <c r="D55" s="1"/>
      <c r="E55" s="1"/>
      <c r="F55" s="1"/>
      <c r="G55" s="1"/>
      <c r="H55" s="1"/>
      <c r="I55" s="1"/>
      <c r="J55" s="4"/>
      <c r="K55" s="3"/>
      <c r="L55" s="3"/>
      <c r="M55" s="3"/>
      <c r="N55" s="3"/>
      <c r="O55" s="3"/>
      <c r="P55" s="3"/>
      <c r="Q55" s="3"/>
      <c r="R55" s="3"/>
    </row>
    <row r="56" spans="1:18" ht="12.75">
      <c r="A56" s="1"/>
      <c r="B56" s="3"/>
      <c r="C56" s="3"/>
      <c r="D56" s="1"/>
      <c r="E56" s="1"/>
      <c r="F56" s="1"/>
      <c r="G56" s="1"/>
      <c r="H56" s="1"/>
      <c r="I56" s="1"/>
      <c r="J56" s="4"/>
      <c r="K56" s="3"/>
      <c r="L56" s="3"/>
      <c r="M56" s="3"/>
      <c r="N56" s="3"/>
      <c r="O56" s="3"/>
      <c r="P56" s="3"/>
      <c r="Q56" s="3"/>
      <c r="R56" s="3"/>
    </row>
    <row r="57" spans="1:18" ht="12.75">
      <c r="A57" s="1"/>
      <c r="B57" s="3"/>
      <c r="C57" s="3"/>
      <c r="D57" s="1"/>
      <c r="E57" s="1"/>
      <c r="F57" s="1"/>
      <c r="G57" s="1"/>
      <c r="H57" s="1"/>
      <c r="I57" s="1"/>
      <c r="J57" s="4"/>
      <c r="K57" s="3"/>
      <c r="L57" s="3"/>
      <c r="M57" s="3"/>
      <c r="N57" s="3"/>
      <c r="O57" s="3"/>
      <c r="P57" s="3"/>
      <c r="Q57" s="3"/>
      <c r="R57" s="3"/>
    </row>
    <row r="58" spans="1:18" ht="12.75">
      <c r="A58" s="1"/>
      <c r="B58" s="3"/>
      <c r="C58" s="3"/>
      <c r="D58" s="1"/>
      <c r="E58" s="1"/>
      <c r="F58" s="1"/>
      <c r="G58" s="1"/>
      <c r="H58" s="1"/>
      <c r="I58" s="1"/>
      <c r="J58" s="4"/>
      <c r="K58" s="3"/>
      <c r="L58" s="3"/>
      <c r="M58" s="3"/>
      <c r="N58" s="3"/>
      <c r="O58" s="3"/>
      <c r="P58" s="3"/>
      <c r="Q58" s="3"/>
      <c r="R58" s="3"/>
    </row>
    <row r="59" spans="1:18" ht="12.75">
      <c r="A59" s="1"/>
      <c r="B59" s="3"/>
      <c r="C59" s="3"/>
      <c r="D59" s="1"/>
      <c r="E59" s="1"/>
      <c r="F59" s="1"/>
      <c r="G59" s="1"/>
      <c r="H59" s="1"/>
      <c r="I59" s="1"/>
      <c r="J59" s="4"/>
      <c r="K59" s="3"/>
      <c r="L59" s="3"/>
      <c r="M59" s="3"/>
      <c r="N59" s="3"/>
      <c r="O59" s="3"/>
      <c r="P59" s="3"/>
      <c r="Q59" s="3"/>
      <c r="R59" s="3"/>
    </row>
    <row r="60" spans="1:18" ht="12.75">
      <c r="A60" s="1"/>
      <c r="B60" s="3"/>
      <c r="C60" s="3"/>
      <c r="D60" s="1"/>
      <c r="E60" s="1"/>
      <c r="F60" s="1"/>
      <c r="G60" s="1"/>
      <c r="H60" s="1"/>
      <c r="I60" s="1"/>
      <c r="J60" s="4"/>
      <c r="K60" s="3"/>
      <c r="L60" s="3"/>
      <c r="M60" s="3"/>
      <c r="N60" s="3"/>
      <c r="O60" s="3"/>
      <c r="P60" s="3"/>
      <c r="Q60" s="3"/>
      <c r="R60" s="3"/>
    </row>
    <row r="61" spans="1:18" ht="12.75">
      <c r="A61" s="1"/>
      <c r="B61" s="3"/>
      <c r="C61" s="3"/>
      <c r="D61" s="1"/>
      <c r="E61" s="1"/>
      <c r="F61" s="1"/>
      <c r="G61" s="1"/>
      <c r="H61" s="1"/>
      <c r="I61" s="1"/>
      <c r="J61" s="4"/>
      <c r="K61" s="3"/>
      <c r="L61" s="3"/>
      <c r="M61" s="3"/>
      <c r="N61" s="3"/>
      <c r="O61" s="3"/>
      <c r="P61" s="3"/>
      <c r="Q61" s="3"/>
      <c r="R61" s="3"/>
    </row>
    <row r="62" spans="1:18" ht="12.75">
      <c r="A62" s="1"/>
      <c r="B62" s="3"/>
      <c r="C62" s="3"/>
      <c r="D62" s="1"/>
      <c r="E62" s="1"/>
      <c r="F62" s="1"/>
      <c r="G62" s="1"/>
      <c r="H62" s="1"/>
      <c r="I62" s="1"/>
      <c r="J62" s="4"/>
      <c r="K62" s="3"/>
      <c r="L62" s="3"/>
      <c r="M62" s="3"/>
      <c r="N62" s="3"/>
      <c r="O62" s="3"/>
      <c r="P62" s="3"/>
      <c r="Q62" s="3"/>
      <c r="R62" s="3"/>
    </row>
    <row r="63" spans="1:18" ht="12.75">
      <c r="A63" s="1"/>
      <c r="B63" s="3"/>
      <c r="C63" s="3"/>
      <c r="D63" s="1"/>
      <c r="E63" s="1"/>
      <c r="F63" s="1"/>
      <c r="G63" s="1"/>
      <c r="H63" s="1"/>
      <c r="I63" s="1"/>
      <c r="J63" s="4"/>
      <c r="K63" s="3"/>
      <c r="L63" s="3"/>
      <c r="M63" s="3"/>
      <c r="N63" s="3"/>
      <c r="O63" s="3"/>
      <c r="P63" s="3"/>
      <c r="Q63" s="3"/>
      <c r="R63" s="3"/>
    </row>
    <row r="64" spans="1:18" ht="12.75">
      <c r="A64" s="1"/>
      <c r="B64" s="3"/>
      <c r="C64" s="3"/>
      <c r="D64" s="1"/>
      <c r="E64" s="1"/>
      <c r="F64" s="1"/>
      <c r="G64" s="1"/>
      <c r="H64" s="1"/>
      <c r="I64" s="1"/>
      <c r="J64" s="4"/>
      <c r="K64" s="3"/>
      <c r="L64" s="3"/>
      <c r="M64" s="3"/>
      <c r="N64" s="3"/>
      <c r="O64" s="3"/>
      <c r="P64" s="3"/>
      <c r="Q64" s="3"/>
      <c r="R64" s="3"/>
    </row>
    <row r="65" spans="1:18" ht="12.75">
      <c r="A65" s="1"/>
      <c r="B65" s="3"/>
      <c r="C65" s="3"/>
      <c r="D65" s="1"/>
      <c r="E65" s="1"/>
      <c r="F65" s="1"/>
      <c r="G65" s="1"/>
      <c r="H65" s="1"/>
      <c r="I65" s="1"/>
      <c r="J65" s="4"/>
      <c r="K65" s="3"/>
      <c r="L65" s="3"/>
      <c r="M65" s="3"/>
      <c r="N65" s="3"/>
      <c r="O65" s="3"/>
      <c r="P65" s="3"/>
      <c r="Q65" s="3"/>
      <c r="R65" s="3"/>
    </row>
    <row r="66" spans="1:18" ht="12.75">
      <c r="A66" s="1"/>
      <c r="B66" s="3"/>
      <c r="C66" s="3"/>
      <c r="D66" s="1"/>
      <c r="E66" s="1"/>
      <c r="F66" s="1"/>
      <c r="G66" s="1"/>
      <c r="H66" s="1"/>
      <c r="I66" s="1"/>
      <c r="J66" s="4"/>
      <c r="K66" s="3"/>
      <c r="L66" s="3"/>
      <c r="M66" s="3"/>
      <c r="N66" s="3"/>
      <c r="O66" s="3"/>
      <c r="P66" s="3"/>
      <c r="Q66" s="3"/>
      <c r="R66" s="3"/>
    </row>
    <row r="67" spans="1:18" ht="12.75">
      <c r="A67" s="1"/>
      <c r="B67" s="3"/>
      <c r="C67" s="3"/>
      <c r="D67" s="1"/>
      <c r="E67" s="1"/>
      <c r="F67" s="1"/>
      <c r="G67" s="1"/>
      <c r="H67" s="1"/>
      <c r="I67" s="1"/>
      <c r="J67" s="4"/>
      <c r="K67" s="3"/>
      <c r="L67" s="3"/>
      <c r="M67" s="3"/>
      <c r="N67" s="3"/>
      <c r="O67" s="3"/>
      <c r="P67" s="3"/>
      <c r="Q67" s="3"/>
      <c r="R67" s="3"/>
    </row>
    <row r="68" spans="1:18" ht="12.75">
      <c r="A68" s="1"/>
      <c r="B68" s="3"/>
      <c r="C68" s="3"/>
      <c r="D68" s="1"/>
      <c r="E68" s="1"/>
      <c r="F68" s="1"/>
      <c r="G68" s="1"/>
      <c r="H68" s="1"/>
      <c r="I68" s="1"/>
      <c r="J68" s="4"/>
      <c r="K68" s="3"/>
      <c r="L68" s="3"/>
      <c r="M68" s="3"/>
      <c r="N68" s="3"/>
      <c r="O68" s="3"/>
      <c r="P68" s="3"/>
      <c r="Q68" s="3"/>
      <c r="R68" s="3"/>
    </row>
    <row r="69" spans="1:18" ht="12.75">
      <c r="A69" s="1"/>
      <c r="B69" s="3"/>
      <c r="C69" s="3"/>
      <c r="D69" s="1"/>
      <c r="E69" s="1"/>
      <c r="F69" s="1"/>
      <c r="G69" s="1"/>
      <c r="H69" s="1"/>
      <c r="I69" s="1"/>
      <c r="J69" s="4"/>
      <c r="K69" s="3"/>
      <c r="L69" s="3"/>
      <c r="M69" s="3"/>
      <c r="N69" s="3"/>
      <c r="O69" s="3"/>
      <c r="P69" s="3"/>
      <c r="Q69" s="3"/>
      <c r="R69" s="3"/>
    </row>
    <row r="70" spans="1:18" ht="12.75">
      <c r="A70" s="1"/>
      <c r="B70" s="3"/>
      <c r="C70" s="3"/>
      <c r="D70" s="1"/>
      <c r="E70" s="1"/>
      <c r="F70" s="1"/>
      <c r="G70" s="1"/>
      <c r="H70" s="1"/>
      <c r="I70" s="1"/>
      <c r="J70" s="4"/>
      <c r="K70" s="3"/>
      <c r="L70" s="3"/>
      <c r="M70" s="3"/>
      <c r="N70" s="3"/>
      <c r="O70" s="3"/>
      <c r="P70" s="3"/>
      <c r="Q70" s="3"/>
      <c r="R70" s="3"/>
    </row>
    <row r="71" spans="1:18" ht="12.75">
      <c r="A71" s="1"/>
      <c r="B71" s="3"/>
      <c r="C71" s="3"/>
      <c r="D71" s="1"/>
      <c r="E71" s="1"/>
      <c r="F71" s="1"/>
      <c r="G71" s="1"/>
      <c r="H71" s="1"/>
      <c r="I71" s="1"/>
      <c r="J71" s="4"/>
      <c r="K71" s="3"/>
      <c r="L71" s="3"/>
      <c r="M71" s="3"/>
      <c r="N71" s="3"/>
      <c r="O71" s="3"/>
      <c r="P71" s="3"/>
      <c r="Q71" s="3"/>
      <c r="R71" s="3"/>
    </row>
    <row r="72" spans="1:18" ht="12.75">
      <c r="A72" s="1"/>
      <c r="B72" s="3"/>
      <c r="C72" s="3"/>
      <c r="D72" s="1"/>
      <c r="E72" s="1"/>
      <c r="F72" s="1"/>
      <c r="G72" s="1"/>
      <c r="H72" s="1"/>
      <c r="I72" s="1"/>
      <c r="J72" s="4"/>
      <c r="K72" s="3"/>
      <c r="L72" s="3"/>
      <c r="M72" s="3"/>
      <c r="N72" s="3"/>
      <c r="O72" s="3"/>
      <c r="P72" s="3"/>
      <c r="Q72" s="3"/>
      <c r="R72" s="3"/>
    </row>
    <row r="73" spans="1:18" ht="12.75">
      <c r="A73" s="1"/>
      <c r="B73" s="3"/>
      <c r="C73" s="3"/>
      <c r="D73" s="1"/>
      <c r="E73" s="1"/>
      <c r="F73" s="1"/>
      <c r="G73" s="1"/>
      <c r="H73" s="1"/>
      <c r="I73" s="1"/>
      <c r="J73" s="4"/>
      <c r="K73" s="3"/>
      <c r="L73" s="3"/>
      <c r="M73" s="3"/>
      <c r="N73" s="3"/>
      <c r="O73" s="3"/>
      <c r="P73" s="3"/>
      <c r="Q73" s="3"/>
      <c r="R73" s="3"/>
    </row>
    <row r="74" spans="1:18" ht="12.75">
      <c r="A74" s="1"/>
      <c r="B74" s="3"/>
      <c r="C74" s="3"/>
      <c r="D74" s="1"/>
      <c r="E74" s="1"/>
      <c r="F74" s="1"/>
      <c r="G74" s="1"/>
      <c r="H74" s="1"/>
      <c r="I74" s="1"/>
      <c r="J74" s="4"/>
      <c r="K74" s="3"/>
      <c r="L74" s="3"/>
      <c r="M74" s="3"/>
      <c r="N74" s="3"/>
      <c r="O74" s="3"/>
      <c r="P74" s="3"/>
      <c r="Q74" s="3"/>
      <c r="R74" s="3"/>
    </row>
    <row r="75" spans="1:18" ht="12.75">
      <c r="A75" s="1"/>
      <c r="B75" s="3"/>
      <c r="C75" s="3"/>
      <c r="D75" s="1"/>
      <c r="E75" s="1"/>
      <c r="F75" s="1"/>
      <c r="G75" s="1"/>
      <c r="H75" s="1"/>
      <c r="I75" s="1"/>
      <c r="J75" s="4"/>
      <c r="K75" s="3"/>
      <c r="L75" s="3"/>
      <c r="M75" s="3"/>
      <c r="N75" s="3"/>
      <c r="O75" s="3"/>
      <c r="P75" s="3"/>
      <c r="Q75" s="3"/>
      <c r="R75" s="3"/>
    </row>
    <row r="76" spans="1:18" ht="12.75">
      <c r="A76" s="1"/>
      <c r="B76" s="3"/>
      <c r="C76" s="3"/>
      <c r="D76" s="1"/>
      <c r="E76" s="1"/>
      <c r="F76" s="1"/>
      <c r="G76" s="1"/>
      <c r="H76" s="1"/>
      <c r="I76" s="1"/>
      <c r="J76" s="4"/>
      <c r="K76" s="3"/>
      <c r="L76" s="3"/>
      <c r="M76" s="3"/>
      <c r="N76" s="3"/>
      <c r="O76" s="3"/>
      <c r="P76" s="3"/>
      <c r="Q76" s="3"/>
      <c r="R76" s="3"/>
    </row>
    <row r="77" spans="1:18" ht="12.75">
      <c r="A77" s="1"/>
      <c r="B77" s="3"/>
      <c r="C77" s="3"/>
      <c r="D77" s="1"/>
      <c r="E77" s="1"/>
      <c r="F77" s="1"/>
      <c r="G77" s="1"/>
      <c r="H77" s="1"/>
      <c r="I77" s="1"/>
      <c r="J77" s="4"/>
      <c r="K77" s="3"/>
      <c r="L77" s="3"/>
      <c r="M77" s="3"/>
      <c r="N77" s="3"/>
      <c r="O77" s="3"/>
      <c r="P77" s="3"/>
      <c r="Q77" s="3"/>
      <c r="R77" s="3"/>
    </row>
    <row r="78" spans="1:18" ht="12.75">
      <c r="A78" s="1"/>
      <c r="B78" s="3"/>
      <c r="C78" s="3"/>
      <c r="D78" s="1"/>
      <c r="E78" s="1"/>
      <c r="F78" s="1"/>
      <c r="G78" s="1"/>
      <c r="H78" s="1"/>
      <c r="I78" s="1"/>
      <c r="J78" s="4"/>
      <c r="K78" s="3"/>
      <c r="L78" s="3"/>
      <c r="M78" s="3"/>
      <c r="N78" s="3"/>
      <c r="O78" s="3"/>
      <c r="P78" s="3"/>
      <c r="Q78" s="3"/>
      <c r="R78" s="3"/>
    </row>
    <row r="79" spans="1:18" ht="12.75">
      <c r="A79" s="1"/>
      <c r="B79" s="3"/>
      <c r="C79" s="3"/>
      <c r="D79" s="1"/>
      <c r="E79" s="1"/>
      <c r="F79" s="1"/>
      <c r="G79" s="1"/>
      <c r="H79" s="1"/>
      <c r="I79" s="1"/>
      <c r="J79" s="4"/>
      <c r="K79" s="3"/>
      <c r="L79" s="3"/>
      <c r="M79" s="3"/>
      <c r="N79" s="3"/>
      <c r="O79" s="3"/>
      <c r="P79" s="3"/>
      <c r="Q79" s="3"/>
      <c r="R79" s="3"/>
    </row>
    <row r="80" spans="1:18" ht="12.75">
      <c r="A80" s="1"/>
      <c r="B80" s="3"/>
      <c r="C80" s="3"/>
      <c r="D80" s="1"/>
      <c r="E80" s="1"/>
      <c r="F80" s="1"/>
      <c r="G80" s="1"/>
      <c r="H80" s="1"/>
      <c r="I80" s="1"/>
      <c r="J80" s="4"/>
      <c r="K80" s="3"/>
      <c r="L80" s="3"/>
      <c r="M80" s="3"/>
      <c r="N80" s="3"/>
      <c r="O80" s="3"/>
      <c r="P80" s="3"/>
      <c r="Q80" s="3"/>
      <c r="R80" s="3"/>
    </row>
    <row r="81" spans="1:18" ht="12.75">
      <c r="A81" s="1"/>
      <c r="B81" s="3"/>
      <c r="C81" s="3"/>
      <c r="D81" s="1"/>
      <c r="E81" s="1"/>
      <c r="F81" s="1"/>
      <c r="G81" s="1"/>
      <c r="H81" s="1"/>
      <c r="I81" s="1"/>
      <c r="J81" s="4"/>
      <c r="K81" s="3"/>
      <c r="L81" s="3"/>
      <c r="M81" s="3"/>
      <c r="N81" s="3"/>
      <c r="O81" s="3"/>
      <c r="P81" s="3"/>
      <c r="Q81" s="3"/>
      <c r="R81" s="3"/>
    </row>
    <row r="82" spans="1:18" ht="12.75">
      <c r="A82" s="1"/>
      <c r="B82" s="3"/>
      <c r="C82" s="3"/>
      <c r="D82" s="1"/>
      <c r="E82" s="1"/>
      <c r="F82" s="1"/>
      <c r="G82" s="1"/>
      <c r="H82" s="1"/>
      <c r="I82" s="1"/>
      <c r="J82" s="4"/>
      <c r="K82" s="3"/>
      <c r="L82" s="3"/>
      <c r="M82" s="3"/>
      <c r="N82" s="3"/>
      <c r="O82" s="3"/>
      <c r="P82" s="3"/>
      <c r="Q82" s="3"/>
      <c r="R82" s="3"/>
    </row>
    <row r="83" spans="1:18" ht="12.75">
      <c r="A83" s="1"/>
      <c r="B83" s="3"/>
      <c r="C83" s="3"/>
      <c r="D83" s="1"/>
      <c r="E83" s="1"/>
      <c r="F83" s="1"/>
      <c r="G83" s="1"/>
      <c r="H83" s="1"/>
      <c r="I83" s="1"/>
      <c r="J83" s="4"/>
      <c r="K83" s="3"/>
      <c r="L83" s="3"/>
      <c r="M83" s="3"/>
      <c r="N83" s="3"/>
      <c r="O83" s="3"/>
      <c r="P83" s="3"/>
      <c r="Q83" s="3"/>
      <c r="R83" s="3"/>
    </row>
    <row r="84" spans="1:18" ht="12.75">
      <c r="A84" s="1"/>
      <c r="B84" s="3"/>
      <c r="C84" s="3"/>
      <c r="D84" s="1"/>
      <c r="E84" s="1"/>
      <c r="F84" s="1"/>
      <c r="G84" s="1"/>
      <c r="H84" s="1"/>
      <c r="I84" s="1"/>
      <c r="J84" s="4"/>
      <c r="K84" s="3"/>
      <c r="L84" s="3"/>
      <c r="M84" s="3"/>
      <c r="N84" s="3"/>
      <c r="O84" s="3"/>
      <c r="P84" s="3"/>
      <c r="Q84" s="3"/>
      <c r="R84" s="3"/>
    </row>
    <row r="85" spans="1:18" ht="12.75">
      <c r="A85" s="1"/>
      <c r="B85" s="3"/>
      <c r="C85" s="3"/>
      <c r="D85" s="1"/>
      <c r="E85" s="1"/>
      <c r="F85" s="1"/>
      <c r="G85" s="1"/>
      <c r="H85" s="1"/>
      <c r="I85" s="1"/>
      <c r="J85" s="4"/>
      <c r="K85" s="3"/>
      <c r="L85" s="3"/>
      <c r="M85" s="3"/>
      <c r="N85" s="3"/>
      <c r="O85" s="3"/>
      <c r="P85" s="3"/>
      <c r="Q85" s="3"/>
      <c r="R85" s="3"/>
    </row>
    <row r="86" spans="1:18" ht="12.75">
      <c r="A86" s="1"/>
      <c r="B86" s="3"/>
      <c r="C86" s="3"/>
      <c r="D86" s="1"/>
      <c r="E86" s="1"/>
      <c r="F86" s="1"/>
      <c r="G86" s="1"/>
      <c r="H86" s="1"/>
      <c r="I86" s="1"/>
      <c r="J86" s="4"/>
      <c r="K86" s="3"/>
      <c r="L86" s="3"/>
      <c r="M86" s="3"/>
      <c r="N86" s="3"/>
      <c r="O86" s="3"/>
      <c r="P86" s="3"/>
      <c r="Q86" s="3"/>
      <c r="R86" s="3"/>
    </row>
    <row r="87" spans="1:18" ht="12.75">
      <c r="A87" s="1"/>
      <c r="B87" s="3"/>
      <c r="C87" s="3"/>
      <c r="D87" s="1"/>
      <c r="E87" s="1"/>
      <c r="F87" s="1"/>
      <c r="G87" s="1"/>
      <c r="H87" s="1"/>
      <c r="I87" s="1"/>
      <c r="J87" s="4"/>
      <c r="K87" s="3"/>
      <c r="L87" s="3"/>
      <c r="M87" s="3"/>
      <c r="N87" s="3"/>
      <c r="O87" s="3"/>
      <c r="P87" s="3"/>
      <c r="Q87" s="3"/>
      <c r="R87" s="3"/>
    </row>
    <row r="88" spans="1:18" ht="12.75">
      <c r="A88" s="1"/>
      <c r="B88" s="3"/>
      <c r="C88" s="3"/>
      <c r="D88" s="1"/>
      <c r="E88" s="1"/>
      <c r="F88" s="1"/>
      <c r="G88" s="1"/>
      <c r="H88" s="1"/>
      <c r="I88" s="1"/>
      <c r="J88" s="4"/>
      <c r="K88" s="3"/>
      <c r="L88" s="3"/>
      <c r="M88" s="3"/>
      <c r="N88" s="3"/>
      <c r="O88" s="3"/>
      <c r="P88" s="3"/>
      <c r="Q88" s="3"/>
      <c r="R88" s="3"/>
    </row>
    <row r="89" spans="1:18" ht="12.75">
      <c r="A89" s="1"/>
      <c r="B89" s="3"/>
      <c r="C89" s="3"/>
      <c r="D89" s="1"/>
      <c r="E89" s="1"/>
      <c r="F89" s="1"/>
      <c r="G89" s="1"/>
      <c r="H89" s="1"/>
      <c r="I89" s="1"/>
      <c r="J89" s="4"/>
      <c r="K89" s="3"/>
      <c r="L89" s="3"/>
      <c r="M89" s="3"/>
      <c r="N89" s="3"/>
      <c r="O89" s="3"/>
      <c r="P89" s="3"/>
      <c r="Q89" s="3"/>
      <c r="R89" s="3"/>
    </row>
    <row r="90" spans="1:18" ht="12.75">
      <c r="A90" s="1"/>
      <c r="B90" s="3"/>
      <c r="C90" s="3"/>
      <c r="D90" s="1"/>
      <c r="E90" s="1"/>
      <c r="F90" s="1"/>
      <c r="G90" s="1"/>
      <c r="H90" s="1"/>
      <c r="I90" s="1"/>
      <c r="J90" s="4"/>
      <c r="K90" s="3"/>
      <c r="L90" s="3"/>
      <c r="M90" s="3"/>
      <c r="N90" s="3"/>
      <c r="O90" s="3"/>
      <c r="P90" s="3"/>
      <c r="Q90" s="3"/>
      <c r="R90" s="3"/>
    </row>
    <row r="91" spans="1:18" ht="12.75">
      <c r="A91" s="1"/>
      <c r="B91" s="3"/>
      <c r="C91" s="3"/>
      <c r="D91" s="1"/>
      <c r="E91" s="1"/>
      <c r="F91" s="1"/>
      <c r="G91" s="1"/>
      <c r="H91" s="1"/>
      <c r="I91" s="1"/>
      <c r="J91" s="4"/>
      <c r="K91" s="3"/>
      <c r="L91" s="3"/>
      <c r="M91" s="3"/>
      <c r="N91" s="3"/>
      <c r="O91" s="3"/>
      <c r="P91" s="3"/>
      <c r="Q91" s="3"/>
      <c r="R91" s="3"/>
    </row>
    <row r="92" spans="1:18" ht="12.75">
      <c r="A92" s="1"/>
      <c r="B92" s="3"/>
      <c r="C92" s="3"/>
      <c r="D92" s="1"/>
      <c r="E92" s="1"/>
      <c r="F92" s="1"/>
      <c r="G92" s="1"/>
      <c r="H92" s="1"/>
      <c r="I92" s="1"/>
      <c r="J92" s="4"/>
      <c r="K92" s="3"/>
      <c r="L92" s="3"/>
      <c r="M92" s="3"/>
      <c r="N92" s="3"/>
      <c r="O92" s="3"/>
      <c r="P92" s="3"/>
      <c r="Q92" s="3"/>
      <c r="R92" s="3"/>
    </row>
    <row r="93" spans="1:18" ht="12.75">
      <c r="A93" s="1"/>
      <c r="B93" s="3"/>
      <c r="C93" s="3"/>
      <c r="D93" s="1"/>
      <c r="E93" s="1"/>
      <c r="F93" s="1"/>
      <c r="G93" s="1"/>
      <c r="H93" s="1"/>
      <c r="I93" s="1"/>
      <c r="J93" s="4"/>
      <c r="K93" s="3"/>
      <c r="L93" s="3"/>
      <c r="M93" s="3"/>
      <c r="N93" s="3"/>
      <c r="O93" s="3"/>
      <c r="P93" s="3"/>
      <c r="Q93" s="3"/>
      <c r="R93" s="3"/>
    </row>
    <row r="94" spans="1:18" ht="12.75">
      <c r="A94" s="1"/>
      <c r="B94" s="3"/>
      <c r="C94" s="3"/>
      <c r="D94" s="1"/>
      <c r="E94" s="1"/>
      <c r="F94" s="1"/>
      <c r="G94" s="1"/>
      <c r="H94" s="1"/>
      <c r="I94" s="1"/>
      <c r="J94" s="4"/>
      <c r="K94" s="3"/>
      <c r="L94" s="3"/>
      <c r="M94" s="3"/>
      <c r="N94" s="3"/>
      <c r="O94" s="3"/>
      <c r="P94" s="3"/>
      <c r="Q94" s="3"/>
      <c r="R94" s="3"/>
    </row>
    <row r="95" spans="1:18" ht="12.75">
      <c r="A95" s="1"/>
      <c r="B95" s="3"/>
      <c r="C95" s="3"/>
      <c r="D95" s="1"/>
      <c r="E95" s="1"/>
      <c r="F95" s="1"/>
      <c r="G95" s="1"/>
      <c r="H95" s="1"/>
      <c r="I95" s="1"/>
      <c r="J95" s="4"/>
      <c r="K95" s="3"/>
      <c r="L95" s="3"/>
      <c r="M95" s="3"/>
      <c r="N95" s="3"/>
      <c r="O95" s="3"/>
      <c r="P95" s="3"/>
      <c r="Q95" s="3"/>
      <c r="R95" s="3"/>
    </row>
    <row r="96" spans="1:18" ht="12.75">
      <c r="A96" s="1"/>
      <c r="B96" s="3"/>
      <c r="C96" s="3"/>
      <c r="D96" s="1"/>
      <c r="E96" s="1"/>
      <c r="F96" s="1"/>
      <c r="G96" s="1"/>
      <c r="H96" s="1"/>
      <c r="I96" s="1"/>
      <c r="J96" s="4"/>
      <c r="K96" s="3"/>
      <c r="L96" s="3"/>
      <c r="M96" s="3"/>
      <c r="N96" s="3"/>
      <c r="O96" s="3"/>
      <c r="P96" s="3"/>
      <c r="Q96" s="3"/>
      <c r="R96" s="3"/>
    </row>
    <row r="97" spans="1:18" ht="12.75">
      <c r="A97" s="1"/>
      <c r="B97" s="3"/>
      <c r="C97" s="3"/>
      <c r="D97" s="1"/>
      <c r="E97" s="1"/>
      <c r="F97" s="1"/>
      <c r="G97" s="1"/>
      <c r="H97" s="1"/>
      <c r="I97" s="1"/>
      <c r="J97" s="4"/>
      <c r="K97" s="3"/>
      <c r="L97" s="3"/>
      <c r="M97" s="3"/>
      <c r="N97" s="3"/>
      <c r="O97" s="3"/>
      <c r="P97" s="3"/>
      <c r="Q97" s="3"/>
      <c r="R97" s="3"/>
    </row>
    <row r="98" spans="1:18" ht="12.75">
      <c r="A98" s="1"/>
      <c r="B98" s="3"/>
      <c r="C98" s="3"/>
      <c r="D98" s="1"/>
      <c r="E98" s="1"/>
      <c r="F98" s="1"/>
      <c r="G98" s="1"/>
      <c r="H98" s="1"/>
      <c r="I98" s="1"/>
      <c r="J98" s="4"/>
      <c r="K98" s="3"/>
      <c r="L98" s="3"/>
      <c r="M98" s="3"/>
      <c r="N98" s="3"/>
      <c r="O98" s="3"/>
      <c r="P98" s="3"/>
      <c r="Q98" s="3"/>
      <c r="R98" s="3"/>
    </row>
    <row r="99" spans="1:18" ht="12.75">
      <c r="A99" s="1"/>
      <c r="B99" s="3"/>
      <c r="C99" s="3"/>
      <c r="D99" s="1"/>
      <c r="E99" s="1"/>
      <c r="F99" s="1"/>
      <c r="G99" s="1"/>
      <c r="H99" s="1"/>
      <c r="I99" s="1"/>
      <c r="J99" s="4"/>
      <c r="K99" s="3"/>
      <c r="L99" s="3"/>
      <c r="M99" s="3"/>
      <c r="N99" s="3"/>
      <c r="O99" s="3"/>
      <c r="P99" s="3"/>
      <c r="Q99" s="3"/>
      <c r="R99" s="3"/>
    </row>
    <row r="100" spans="1:18" ht="12.75">
      <c r="A100" s="1"/>
      <c r="B100" s="3"/>
      <c r="C100" s="3"/>
      <c r="D100" s="1"/>
      <c r="E100" s="1"/>
      <c r="F100" s="1"/>
      <c r="G100" s="1"/>
      <c r="H100" s="1"/>
      <c r="I100" s="1"/>
      <c r="J100" s="4"/>
      <c r="K100" s="3"/>
      <c r="L100" s="3"/>
      <c r="M100" s="3"/>
      <c r="N100" s="3"/>
      <c r="O100" s="3"/>
      <c r="P100" s="3"/>
      <c r="Q100" s="3"/>
      <c r="R100" s="3"/>
    </row>
    <row r="101" spans="1:18" ht="12.75">
      <c r="A101" s="1"/>
      <c r="B101" s="3"/>
      <c r="C101" s="3"/>
      <c r="D101" s="1"/>
      <c r="E101" s="1"/>
      <c r="F101" s="1"/>
      <c r="G101" s="1"/>
      <c r="H101" s="1"/>
      <c r="I101" s="1"/>
      <c r="J101" s="4"/>
      <c r="K101" s="3"/>
      <c r="L101" s="3"/>
      <c r="M101" s="3"/>
      <c r="N101" s="3"/>
      <c r="O101" s="3"/>
      <c r="P101" s="3"/>
      <c r="Q101" s="3"/>
      <c r="R101" s="3"/>
    </row>
    <row r="102" spans="1:18" ht="12.75">
      <c r="A102" s="1"/>
      <c r="B102" s="3"/>
      <c r="C102" s="3"/>
      <c r="D102" s="1"/>
      <c r="E102" s="1"/>
      <c r="F102" s="1"/>
      <c r="G102" s="1"/>
      <c r="H102" s="1"/>
      <c r="I102" s="1"/>
      <c r="J102" s="4"/>
      <c r="K102" s="3"/>
      <c r="L102" s="3"/>
      <c r="M102" s="3"/>
      <c r="N102" s="3"/>
      <c r="O102" s="3"/>
      <c r="P102" s="3"/>
      <c r="Q102" s="3"/>
      <c r="R102" s="3"/>
    </row>
    <row r="103" spans="1:18" ht="12.75">
      <c r="A103" s="1"/>
      <c r="B103" s="3"/>
      <c r="C103" s="3"/>
      <c r="D103" s="1"/>
      <c r="E103" s="1"/>
      <c r="F103" s="1"/>
      <c r="G103" s="1"/>
      <c r="H103" s="1"/>
      <c r="I103" s="1"/>
      <c r="J103" s="4"/>
      <c r="K103" s="3"/>
      <c r="L103" s="3"/>
      <c r="M103" s="3"/>
      <c r="N103" s="3"/>
      <c r="O103" s="3"/>
      <c r="P103" s="3"/>
      <c r="Q103" s="3"/>
      <c r="R103" s="3"/>
    </row>
    <row r="104" spans="1:18" ht="12.75">
      <c r="A104" s="1"/>
      <c r="B104" s="3"/>
      <c r="C104" s="3"/>
      <c r="D104" s="1"/>
      <c r="E104" s="1"/>
      <c r="F104" s="1"/>
      <c r="G104" s="1"/>
      <c r="H104" s="1"/>
      <c r="I104" s="1"/>
      <c r="J104" s="4"/>
      <c r="K104" s="3"/>
      <c r="L104" s="3"/>
      <c r="M104" s="3"/>
      <c r="N104" s="3"/>
      <c r="O104" s="3"/>
      <c r="P104" s="3"/>
      <c r="Q104" s="3"/>
      <c r="R104" s="3"/>
    </row>
    <row r="105" spans="1:18" ht="12.75">
      <c r="A105" s="1"/>
      <c r="B105" s="3"/>
      <c r="C105" s="3"/>
      <c r="D105" s="1"/>
      <c r="E105" s="1"/>
      <c r="F105" s="1"/>
      <c r="G105" s="1"/>
      <c r="H105" s="1"/>
      <c r="I105" s="1"/>
      <c r="J105" s="4"/>
      <c r="K105" s="3"/>
      <c r="L105" s="3"/>
      <c r="M105" s="3"/>
      <c r="N105" s="3"/>
      <c r="O105" s="3"/>
      <c r="P105" s="3"/>
      <c r="Q105" s="3"/>
      <c r="R105" s="3"/>
    </row>
    <row r="106" spans="1:18" ht="12.75">
      <c r="A106" s="1"/>
      <c r="B106" s="3"/>
      <c r="C106" s="3"/>
      <c r="D106" s="1"/>
      <c r="E106" s="1"/>
      <c r="F106" s="1"/>
      <c r="G106" s="1"/>
      <c r="H106" s="1"/>
      <c r="I106" s="1"/>
      <c r="J106" s="4"/>
      <c r="K106" s="3"/>
      <c r="L106" s="3"/>
      <c r="M106" s="3"/>
      <c r="N106" s="3"/>
      <c r="O106" s="3"/>
      <c r="P106" s="3"/>
      <c r="Q106" s="3"/>
      <c r="R106" s="3"/>
    </row>
    <row r="107" spans="1:18" ht="12.75">
      <c r="A107" s="1"/>
      <c r="B107" s="3"/>
      <c r="C107" s="3"/>
      <c r="D107" s="1"/>
      <c r="E107" s="1"/>
      <c r="F107" s="1"/>
      <c r="G107" s="1"/>
      <c r="H107" s="1"/>
      <c r="I107" s="1"/>
      <c r="J107" s="4"/>
      <c r="K107" s="3"/>
      <c r="L107" s="3"/>
      <c r="M107" s="3"/>
      <c r="N107" s="3"/>
      <c r="O107" s="3"/>
      <c r="P107" s="3"/>
      <c r="Q107" s="3"/>
      <c r="R107" s="3"/>
    </row>
    <row r="108" spans="1:18" ht="12.75">
      <c r="A108" s="1"/>
      <c r="B108" s="3"/>
      <c r="C108" s="3"/>
      <c r="D108" s="1"/>
      <c r="E108" s="1"/>
      <c r="F108" s="1"/>
      <c r="G108" s="1"/>
      <c r="H108" s="1"/>
      <c r="I108" s="1"/>
      <c r="J108" s="4"/>
      <c r="K108" s="3"/>
      <c r="L108" s="3"/>
      <c r="M108" s="3"/>
      <c r="N108" s="3"/>
      <c r="O108" s="3"/>
      <c r="P108" s="3"/>
      <c r="Q108" s="3"/>
      <c r="R108" s="3"/>
    </row>
    <row r="109" spans="1:18" ht="12.75">
      <c r="A109" s="1"/>
      <c r="B109" s="3"/>
      <c r="C109" s="3"/>
      <c r="D109" s="1"/>
      <c r="E109" s="1"/>
      <c r="F109" s="1"/>
      <c r="G109" s="1"/>
      <c r="H109" s="1"/>
      <c r="I109" s="1"/>
      <c r="J109" s="4"/>
      <c r="K109" s="3"/>
      <c r="L109" s="3"/>
      <c r="M109" s="3"/>
      <c r="N109" s="3"/>
      <c r="O109" s="3"/>
      <c r="P109" s="3"/>
      <c r="Q109" s="3"/>
      <c r="R109" s="3"/>
    </row>
    <row r="110" spans="1:18" ht="12.75">
      <c r="A110" s="1"/>
      <c r="B110" s="3"/>
      <c r="C110" s="3"/>
      <c r="D110" s="1"/>
      <c r="E110" s="1"/>
      <c r="F110" s="1"/>
      <c r="G110" s="1"/>
      <c r="H110" s="1"/>
      <c r="I110" s="1"/>
      <c r="J110" s="4"/>
      <c r="K110" s="3"/>
      <c r="L110" s="3"/>
      <c r="M110" s="3"/>
      <c r="N110" s="3"/>
      <c r="O110" s="3"/>
      <c r="P110" s="3"/>
      <c r="Q110" s="3"/>
      <c r="R110" s="3"/>
    </row>
    <row r="111" spans="1:18" ht="12.75">
      <c r="A111" s="1"/>
      <c r="B111" s="3"/>
      <c r="C111" s="3"/>
      <c r="D111" s="1"/>
      <c r="E111" s="1"/>
      <c r="F111" s="1"/>
      <c r="G111" s="1"/>
      <c r="H111" s="1"/>
      <c r="I111" s="1"/>
      <c r="J111" s="4"/>
      <c r="K111" s="3"/>
      <c r="L111" s="3"/>
      <c r="M111" s="3"/>
      <c r="N111" s="3"/>
      <c r="O111" s="3"/>
      <c r="P111" s="3"/>
      <c r="Q111" s="3"/>
      <c r="R111" s="3"/>
    </row>
    <row r="112" spans="1:18" ht="12.75">
      <c r="A112" s="1"/>
      <c r="B112" s="3"/>
      <c r="C112" s="3"/>
      <c r="D112" s="1"/>
      <c r="E112" s="1"/>
      <c r="F112" s="1"/>
      <c r="G112" s="1"/>
      <c r="H112" s="1"/>
      <c r="I112" s="1"/>
      <c r="J112" s="4"/>
      <c r="K112" s="3"/>
      <c r="L112" s="3"/>
      <c r="M112" s="3"/>
      <c r="N112" s="3"/>
      <c r="O112" s="3"/>
      <c r="P112" s="3"/>
      <c r="Q112" s="3"/>
      <c r="R112" s="3"/>
    </row>
    <row r="113" spans="1:18" ht="12.75">
      <c r="A113" s="1"/>
      <c r="B113" s="3"/>
      <c r="C113" s="3"/>
      <c r="D113" s="1"/>
      <c r="E113" s="1"/>
      <c r="F113" s="1"/>
      <c r="G113" s="1"/>
      <c r="H113" s="1"/>
      <c r="I113" s="1"/>
      <c r="J113" s="4"/>
      <c r="K113" s="3"/>
      <c r="L113" s="3"/>
      <c r="M113" s="3"/>
      <c r="N113" s="3"/>
      <c r="O113" s="3"/>
      <c r="P113" s="3"/>
      <c r="Q113" s="3"/>
      <c r="R113" s="3"/>
    </row>
    <row r="114" spans="1:18" ht="12.75">
      <c r="A114" s="1"/>
      <c r="B114" s="3"/>
      <c r="C114" s="3"/>
      <c r="D114" s="1"/>
      <c r="E114" s="1"/>
      <c r="F114" s="1"/>
      <c r="G114" s="1"/>
      <c r="H114" s="1"/>
      <c r="I114" s="1"/>
      <c r="J114" s="4"/>
      <c r="K114" s="3"/>
      <c r="L114" s="3"/>
      <c r="M114" s="3"/>
      <c r="N114" s="3"/>
      <c r="O114" s="3"/>
      <c r="P114" s="3"/>
      <c r="Q114" s="3"/>
      <c r="R114" s="3"/>
    </row>
    <row r="115" spans="1:18" ht="12.75">
      <c r="A115" s="1"/>
      <c r="B115" s="3"/>
      <c r="C115" s="3"/>
      <c r="D115" s="1"/>
      <c r="E115" s="1"/>
      <c r="F115" s="1"/>
      <c r="G115" s="1"/>
      <c r="H115" s="1"/>
      <c r="I115" s="1"/>
      <c r="J115" s="4"/>
      <c r="K115" s="3"/>
      <c r="L115" s="3"/>
      <c r="M115" s="3"/>
      <c r="N115" s="3"/>
      <c r="O115" s="3"/>
      <c r="P115" s="3"/>
      <c r="Q115" s="3"/>
      <c r="R115" s="3"/>
    </row>
    <row r="116" spans="1:18" ht="12.75">
      <c r="A116" s="1"/>
      <c r="B116" s="3"/>
      <c r="C116" s="3"/>
      <c r="D116" s="1"/>
      <c r="E116" s="1"/>
      <c r="F116" s="1"/>
      <c r="G116" s="1"/>
      <c r="H116" s="1"/>
      <c r="I116" s="1"/>
      <c r="J116" s="4"/>
      <c r="K116" s="3"/>
      <c r="L116" s="3"/>
      <c r="M116" s="3"/>
      <c r="N116" s="3"/>
      <c r="O116" s="3"/>
      <c r="P116" s="3"/>
      <c r="Q116" s="3"/>
      <c r="R116" s="3"/>
    </row>
    <row r="117" spans="1:18" ht="12.75">
      <c r="A117" s="1"/>
      <c r="B117" s="3"/>
      <c r="C117" s="3"/>
      <c r="D117" s="1"/>
      <c r="E117" s="1"/>
      <c r="F117" s="1"/>
      <c r="G117" s="1"/>
      <c r="H117" s="1"/>
      <c r="I117" s="1"/>
      <c r="J117" s="4"/>
      <c r="K117" s="3"/>
      <c r="L117" s="3"/>
      <c r="M117" s="3"/>
      <c r="N117" s="3"/>
      <c r="O117" s="3"/>
      <c r="P117" s="3"/>
      <c r="Q117" s="3"/>
      <c r="R117" s="3"/>
    </row>
    <row r="118" spans="1:18" ht="12.75">
      <c r="A118" s="1"/>
      <c r="B118" s="3"/>
      <c r="C118" s="3"/>
      <c r="D118" s="1"/>
      <c r="E118" s="1"/>
      <c r="F118" s="1"/>
      <c r="G118" s="1"/>
      <c r="H118" s="1"/>
      <c r="I118" s="1"/>
      <c r="J118" s="4"/>
      <c r="K118" s="3"/>
      <c r="L118" s="3"/>
      <c r="M118" s="3"/>
      <c r="N118" s="3"/>
      <c r="O118" s="3"/>
      <c r="P118" s="3"/>
      <c r="Q118" s="3"/>
      <c r="R118" s="3"/>
    </row>
    <row r="119" spans="1:18" ht="12.75">
      <c r="A119" s="1"/>
      <c r="B119" s="3"/>
      <c r="C119" s="3"/>
      <c r="D119" s="1"/>
      <c r="E119" s="1"/>
      <c r="F119" s="1"/>
      <c r="G119" s="1"/>
      <c r="H119" s="1"/>
      <c r="I119" s="1"/>
      <c r="J119" s="4"/>
      <c r="K119" s="3"/>
      <c r="L119" s="3"/>
      <c r="M119" s="3"/>
      <c r="N119" s="3"/>
      <c r="O119" s="3"/>
      <c r="P119" s="3"/>
      <c r="Q119" s="3"/>
      <c r="R119" s="3"/>
    </row>
    <row r="120" spans="1:18" ht="12.75">
      <c r="A120" s="1"/>
      <c r="B120" s="3"/>
      <c r="C120" s="3"/>
      <c r="D120" s="1"/>
      <c r="E120" s="1"/>
      <c r="F120" s="1"/>
      <c r="G120" s="1"/>
      <c r="H120" s="1"/>
      <c r="I120" s="1"/>
      <c r="J120" s="4"/>
      <c r="K120" s="3"/>
      <c r="L120" s="3"/>
      <c r="M120" s="3"/>
      <c r="N120" s="3"/>
      <c r="O120" s="3"/>
      <c r="P120" s="3"/>
      <c r="Q120" s="3"/>
      <c r="R120" s="3"/>
    </row>
    <row r="121" spans="1:18" ht="12.75">
      <c r="A121" s="1"/>
      <c r="B121" s="3"/>
      <c r="C121" s="3"/>
      <c r="D121" s="1"/>
      <c r="E121" s="1"/>
      <c r="F121" s="1"/>
      <c r="G121" s="1"/>
      <c r="H121" s="1"/>
      <c r="I121" s="1"/>
      <c r="J121" s="4"/>
      <c r="K121" s="3"/>
      <c r="L121" s="3"/>
      <c r="M121" s="3"/>
      <c r="N121" s="3"/>
      <c r="O121" s="3"/>
      <c r="P121" s="3"/>
      <c r="Q121" s="3"/>
      <c r="R121" s="3"/>
    </row>
    <row r="122" spans="1:18" ht="12.75">
      <c r="A122" s="1"/>
      <c r="B122" s="3"/>
      <c r="C122" s="3"/>
      <c r="D122" s="1"/>
      <c r="E122" s="1"/>
      <c r="F122" s="1"/>
      <c r="G122" s="1"/>
      <c r="H122" s="1"/>
      <c r="I122" s="1"/>
      <c r="J122" s="4"/>
      <c r="K122" s="3"/>
      <c r="L122" s="3"/>
      <c r="M122" s="3"/>
      <c r="N122" s="3"/>
      <c r="O122" s="3"/>
      <c r="P122" s="3"/>
      <c r="Q122" s="3"/>
      <c r="R122" s="3"/>
    </row>
    <row r="123" spans="1:18" ht="12.75">
      <c r="A123" s="1"/>
      <c r="B123" s="3"/>
      <c r="C123" s="3"/>
      <c r="D123" s="1"/>
      <c r="E123" s="1"/>
      <c r="F123" s="1"/>
      <c r="G123" s="1"/>
      <c r="H123" s="1"/>
      <c r="I123" s="1"/>
      <c r="J123" s="4"/>
      <c r="K123" s="3"/>
      <c r="L123" s="3"/>
      <c r="M123" s="3"/>
      <c r="N123" s="3"/>
      <c r="O123" s="3"/>
      <c r="P123" s="3"/>
      <c r="Q123" s="3"/>
      <c r="R123" s="3"/>
    </row>
    <row r="124" spans="1:18" ht="12.75">
      <c r="A124" s="1"/>
      <c r="B124" s="3"/>
      <c r="C124" s="3"/>
      <c r="D124" s="1"/>
      <c r="E124" s="1"/>
      <c r="F124" s="1"/>
      <c r="G124" s="1"/>
      <c r="H124" s="1"/>
      <c r="I124" s="1"/>
      <c r="J124" s="4"/>
      <c r="K124" s="3"/>
      <c r="L124" s="3"/>
      <c r="M124" s="3"/>
      <c r="N124" s="3"/>
      <c r="O124" s="3"/>
      <c r="P124" s="3"/>
      <c r="Q124" s="3"/>
      <c r="R124" s="3"/>
    </row>
    <row r="125" spans="1:18" ht="12.75">
      <c r="A125" s="1"/>
      <c r="B125" s="3"/>
      <c r="C125" s="3"/>
      <c r="D125" s="1"/>
      <c r="E125" s="1"/>
      <c r="F125" s="1"/>
      <c r="G125" s="1"/>
      <c r="H125" s="1"/>
      <c r="I125" s="1"/>
      <c r="J125" s="4"/>
      <c r="K125" s="3"/>
      <c r="L125" s="3"/>
      <c r="M125" s="3"/>
      <c r="N125" s="3"/>
      <c r="O125" s="3"/>
      <c r="P125" s="3"/>
      <c r="Q125" s="3"/>
      <c r="R125" s="3"/>
    </row>
    <row r="126" spans="1:18" ht="12.75">
      <c r="A126" s="1"/>
      <c r="B126" s="3"/>
      <c r="C126" s="3"/>
      <c r="D126" s="1"/>
      <c r="E126" s="1"/>
      <c r="F126" s="1"/>
      <c r="G126" s="1"/>
      <c r="H126" s="1"/>
      <c r="I126" s="1"/>
      <c r="J126" s="4"/>
      <c r="K126" s="3"/>
      <c r="L126" s="3"/>
      <c r="M126" s="3"/>
      <c r="N126" s="3"/>
      <c r="O126" s="3"/>
      <c r="P126" s="3"/>
      <c r="Q126" s="3"/>
      <c r="R126" s="3"/>
    </row>
    <row r="127" spans="1:18" ht="12.75">
      <c r="A127" s="1"/>
      <c r="B127" s="3"/>
      <c r="C127" s="3"/>
      <c r="D127" s="1"/>
      <c r="E127" s="1"/>
      <c r="F127" s="1"/>
      <c r="G127" s="1"/>
      <c r="H127" s="1"/>
      <c r="I127" s="1"/>
      <c r="J127" s="4"/>
      <c r="K127" s="3"/>
      <c r="L127" s="3"/>
      <c r="M127" s="3"/>
      <c r="N127" s="3"/>
      <c r="O127" s="3"/>
      <c r="P127" s="3"/>
      <c r="Q127" s="3"/>
      <c r="R127" s="3"/>
    </row>
    <row r="128" spans="1:18" ht="12.75">
      <c r="A128" s="1"/>
      <c r="B128" s="3"/>
      <c r="C128" s="3"/>
      <c r="D128" s="1"/>
      <c r="E128" s="1"/>
      <c r="F128" s="1"/>
      <c r="G128" s="1"/>
      <c r="H128" s="1"/>
      <c r="I128" s="1"/>
      <c r="J128" s="4"/>
      <c r="K128" s="3"/>
      <c r="L128" s="3"/>
      <c r="M128" s="3"/>
      <c r="N128" s="3"/>
      <c r="O128" s="3"/>
      <c r="P128" s="3"/>
      <c r="Q128" s="3"/>
      <c r="R128" s="3"/>
    </row>
    <row r="129" spans="1:18" ht="12.75">
      <c r="A129" s="1"/>
      <c r="B129" s="3"/>
      <c r="C129" s="3"/>
      <c r="D129" s="1"/>
      <c r="E129" s="1"/>
      <c r="F129" s="1"/>
      <c r="G129" s="1"/>
      <c r="H129" s="1"/>
      <c r="I129" s="1"/>
      <c r="J129" s="4"/>
      <c r="K129" s="3"/>
      <c r="L129" s="3"/>
      <c r="M129" s="3"/>
      <c r="N129" s="3"/>
      <c r="O129" s="3"/>
      <c r="P129" s="3"/>
      <c r="Q129" s="3"/>
      <c r="R129" s="3"/>
    </row>
    <row r="130" spans="1:18" ht="12.75">
      <c r="A130" s="1"/>
      <c r="B130" s="3"/>
      <c r="C130" s="3"/>
      <c r="D130" s="1"/>
      <c r="E130" s="1"/>
      <c r="F130" s="1"/>
      <c r="G130" s="1"/>
      <c r="H130" s="1"/>
      <c r="I130" s="1"/>
      <c r="J130" s="4"/>
      <c r="K130" s="3"/>
      <c r="L130" s="3"/>
      <c r="M130" s="3"/>
      <c r="N130" s="3"/>
      <c r="O130" s="3"/>
      <c r="P130" s="3"/>
      <c r="Q130" s="3"/>
      <c r="R130" s="3"/>
    </row>
    <row r="131" spans="1:18" ht="12.75">
      <c r="A131" s="1"/>
      <c r="B131" s="3"/>
      <c r="C131" s="3"/>
      <c r="D131" s="1"/>
      <c r="E131" s="1"/>
      <c r="F131" s="1"/>
      <c r="G131" s="1"/>
      <c r="H131" s="1"/>
      <c r="I131" s="1"/>
      <c r="J131" s="4"/>
      <c r="K131" s="3"/>
      <c r="L131" s="3"/>
      <c r="M131" s="3"/>
      <c r="N131" s="3"/>
      <c r="O131" s="3"/>
      <c r="P131" s="3"/>
      <c r="Q131" s="3"/>
      <c r="R131" s="3"/>
    </row>
  </sheetData>
  <sheetProtection password="884D" sheet="1" objects="1" scenarios="1"/>
  <printOptions/>
  <pageMargins left="0.75" right="0.75" top="1" bottom="1" header="0.5" footer="0.5"/>
  <pageSetup horizontalDpi="600" verticalDpi="600" orientation="portrait" paperSize="9" scale="91"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54"/>
  <sheetViews>
    <sheetView workbookViewId="0" topLeftCell="A1">
      <selection activeCell="A1" sqref="A1"/>
    </sheetView>
  </sheetViews>
  <sheetFormatPr defaultColWidth="9.140625" defaultRowHeight="12.75"/>
  <cols>
    <col min="1" max="1" width="2.7109375" style="77" customWidth="1"/>
    <col min="2" max="2" width="31.7109375" style="77" customWidth="1"/>
    <col min="3" max="3" width="17.7109375" style="77" customWidth="1"/>
    <col min="4" max="4" width="8.7109375" style="77" customWidth="1"/>
    <col min="5" max="5" width="5.28125" style="77" customWidth="1"/>
    <col min="6" max="9" width="8.7109375" style="77" customWidth="1"/>
    <col min="10" max="16384" width="9.140625" style="77" customWidth="1"/>
  </cols>
  <sheetData>
    <row r="1" spans="1:9" ht="12">
      <c r="A1" s="34" t="s">
        <v>438</v>
      </c>
      <c r="B1" s="32"/>
      <c r="C1" s="108"/>
      <c r="D1" s="76"/>
      <c r="E1" s="108"/>
      <c r="F1" s="108"/>
      <c r="G1" s="108"/>
      <c r="H1" s="108"/>
      <c r="I1" s="108"/>
    </row>
    <row r="2" spans="1:9" ht="12">
      <c r="A2" s="31" t="s">
        <v>429</v>
      </c>
      <c r="B2" s="32"/>
      <c r="C2" s="108"/>
      <c r="D2" s="76"/>
      <c r="E2" s="108"/>
      <c r="F2" s="108"/>
      <c r="G2" s="108"/>
      <c r="H2" s="108"/>
      <c r="I2" s="108"/>
    </row>
    <row r="3" spans="1:9" ht="12">
      <c r="A3" s="34" t="s">
        <v>150</v>
      </c>
      <c r="B3" s="32"/>
      <c r="C3" s="108"/>
      <c r="D3" s="76"/>
      <c r="E3" s="108"/>
      <c r="F3" s="108"/>
      <c r="G3" s="108"/>
      <c r="H3" s="108"/>
      <c r="I3" s="108"/>
    </row>
    <row r="4" spans="1:9" ht="12">
      <c r="A4" s="76"/>
      <c r="B4" s="108"/>
      <c r="C4" s="108"/>
      <c r="D4" s="76"/>
      <c r="E4" s="108"/>
      <c r="F4" s="108"/>
      <c r="G4" s="108"/>
      <c r="H4" s="108"/>
      <c r="I4" s="108"/>
    </row>
    <row r="5" spans="1:9" ht="12">
      <c r="A5" s="34" t="s">
        <v>514</v>
      </c>
      <c r="B5" s="34"/>
      <c r="D5" s="34">
        <f>IF(INDEX(DETAILS,1,1)="","",INDEX(DETAILS,1,1))</f>
      </c>
      <c r="E5" s="108"/>
      <c r="F5" s="108"/>
      <c r="G5" s="108"/>
      <c r="H5" s="108"/>
      <c r="I5" s="108"/>
    </row>
    <row r="6" spans="1:9" ht="12">
      <c r="A6" s="34" t="s">
        <v>515</v>
      </c>
      <c r="B6" s="34"/>
      <c r="D6" s="34">
        <f>IF(INDEX(DETAILS,2,1)="","",INDEX(DETAILS,2,1))</f>
      </c>
      <c r="E6" s="108"/>
      <c r="F6" s="108"/>
      <c r="G6" s="108"/>
      <c r="H6" s="108"/>
      <c r="I6" s="108"/>
    </row>
    <row r="7" spans="1:5" ht="12">
      <c r="A7" s="34" t="s">
        <v>516</v>
      </c>
      <c r="B7" s="34"/>
      <c r="D7" s="34">
        <f>IF(INDEX(DETAILS,3,1)="","",INDEX(DETAILS,3,1))</f>
      </c>
      <c r="E7" s="76"/>
    </row>
    <row r="9" spans="6:9" ht="48">
      <c r="F9" s="28" t="str">
        <f>'FORM 1'!F9</f>
        <v>Year Ended 31/7/2004</v>
      </c>
      <c r="G9" s="28" t="str">
        <f>'FORM 1'!G9</f>
        <v>Year Ended 31/7/2005</v>
      </c>
      <c r="H9" s="28" t="str">
        <f>'FORM 1'!H9</f>
        <v>Year Ended 31/7/2006</v>
      </c>
      <c r="I9" s="28" t="str">
        <f>'FORM 1'!I9</f>
        <v>Year Ended 31/7/2007</v>
      </c>
    </row>
    <row r="10" spans="1:9" ht="12">
      <c r="A10" s="32">
        <v>1</v>
      </c>
      <c r="B10" s="32" t="s">
        <v>373</v>
      </c>
      <c r="C10" s="29"/>
      <c r="D10" s="34"/>
      <c r="E10" s="34"/>
      <c r="F10" s="48" t="s">
        <v>380</v>
      </c>
      <c r="G10" s="48" t="s">
        <v>380</v>
      </c>
      <c r="H10" s="48" t="s">
        <v>380</v>
      </c>
      <c r="I10" s="48" t="s">
        <v>380</v>
      </c>
    </row>
    <row r="11" spans="1:9" ht="12">
      <c r="A11" s="34"/>
      <c r="B11" s="32" t="s">
        <v>151</v>
      </c>
      <c r="C11" s="29"/>
      <c r="D11" s="34"/>
      <c r="E11" s="34"/>
      <c r="F11" s="110"/>
      <c r="G11" s="110"/>
      <c r="H11" s="110"/>
      <c r="I11" s="110"/>
    </row>
    <row r="12" spans="1:9" ht="12">
      <c r="A12" s="34"/>
      <c r="B12" s="32" t="s">
        <v>490</v>
      </c>
      <c r="C12" s="29"/>
      <c r="D12" s="34"/>
      <c r="E12" s="34"/>
      <c r="F12" s="110"/>
      <c r="G12" s="110"/>
      <c r="H12" s="110"/>
      <c r="I12" s="110"/>
    </row>
    <row r="13" spans="1:9" ht="12">
      <c r="A13" s="34"/>
      <c r="B13" s="32" t="s">
        <v>491</v>
      </c>
      <c r="C13" s="29"/>
      <c r="D13" s="34"/>
      <c r="E13" s="34"/>
      <c r="F13" s="110"/>
      <c r="G13" s="110"/>
      <c r="H13" s="110"/>
      <c r="I13" s="110"/>
    </row>
    <row r="14" spans="1:9" ht="12">
      <c r="A14" s="34"/>
      <c r="B14" s="32" t="s">
        <v>492</v>
      </c>
      <c r="C14" s="29"/>
      <c r="D14" s="34"/>
      <c r="E14" s="34"/>
      <c r="F14" s="110"/>
      <c r="G14" s="110"/>
      <c r="H14" s="110"/>
      <c r="I14" s="110"/>
    </row>
    <row r="15" spans="1:9" ht="12">
      <c r="A15" s="34"/>
      <c r="B15" s="32" t="s">
        <v>234</v>
      </c>
      <c r="C15" s="29"/>
      <c r="D15" s="34"/>
      <c r="E15" s="34"/>
      <c r="F15" s="110"/>
      <c r="G15" s="110"/>
      <c r="H15" s="110"/>
      <c r="I15" s="110"/>
    </row>
    <row r="16" spans="1:9" ht="12">
      <c r="A16" s="34"/>
      <c r="B16" s="32" t="s">
        <v>493</v>
      </c>
      <c r="C16" s="29"/>
      <c r="D16" s="34"/>
      <c r="E16" s="34"/>
      <c r="F16" s="112">
        <f>F11+F12-F13-F14+F15</f>
        <v>0</v>
      </c>
      <c r="G16" s="112">
        <f>G11+G12-G13-G14+G15</f>
        <v>0</v>
      </c>
      <c r="H16" s="112">
        <f>H11+H12-H13-H14+H15</f>
        <v>0</v>
      </c>
      <c r="I16" s="112">
        <f>I11+I12-I13-I14+I15</f>
        <v>0</v>
      </c>
    </row>
    <row r="17" spans="1:9" ht="12">
      <c r="A17" s="34"/>
      <c r="B17" s="29"/>
      <c r="C17" s="29"/>
      <c r="D17" s="34"/>
      <c r="E17" s="34"/>
      <c r="F17" s="114"/>
      <c r="G17" s="114"/>
      <c r="H17" s="114"/>
      <c r="I17" s="114"/>
    </row>
    <row r="18" spans="1:9" ht="12">
      <c r="A18" s="32">
        <v>2</v>
      </c>
      <c r="B18" s="32" t="s">
        <v>154</v>
      </c>
      <c r="C18" s="29"/>
      <c r="D18" s="34"/>
      <c r="E18" s="34"/>
      <c r="F18" s="114"/>
      <c r="G18" s="114"/>
      <c r="H18" s="114"/>
      <c r="I18" s="114"/>
    </row>
    <row r="19" spans="1:9" ht="12">
      <c r="A19" s="34"/>
      <c r="B19" s="32" t="s">
        <v>155</v>
      </c>
      <c r="C19" s="29"/>
      <c r="D19" s="34"/>
      <c r="E19" s="34"/>
      <c r="F19" s="110"/>
      <c r="G19" s="110"/>
      <c r="H19" s="110"/>
      <c r="I19" s="110"/>
    </row>
    <row r="20" spans="1:9" ht="12">
      <c r="A20" s="34"/>
      <c r="B20" s="32" t="s">
        <v>494</v>
      </c>
      <c r="C20" s="29"/>
      <c r="D20" s="34"/>
      <c r="E20" s="34"/>
      <c r="F20" s="110"/>
      <c r="G20" s="110"/>
      <c r="H20" s="110"/>
      <c r="I20" s="110"/>
    </row>
    <row r="21" spans="1:9" ht="12">
      <c r="A21" s="34"/>
      <c r="B21" s="32" t="s">
        <v>495</v>
      </c>
      <c r="C21" s="29"/>
      <c r="D21" s="34"/>
      <c r="E21" s="34"/>
      <c r="F21" s="110"/>
      <c r="G21" s="110"/>
      <c r="H21" s="110"/>
      <c r="I21" s="110"/>
    </row>
    <row r="22" spans="1:9" ht="12">
      <c r="A22" s="34"/>
      <c r="B22" s="32" t="s">
        <v>496</v>
      </c>
      <c r="C22" s="29"/>
      <c r="D22" s="34"/>
      <c r="E22" s="34"/>
      <c r="F22" s="110"/>
      <c r="G22" s="110"/>
      <c r="H22" s="110"/>
      <c r="I22" s="110"/>
    </row>
    <row r="23" spans="1:9" ht="12">
      <c r="A23" s="34"/>
      <c r="B23" s="32" t="s">
        <v>152</v>
      </c>
      <c r="C23" s="29"/>
      <c r="D23" s="34"/>
      <c r="E23" s="34"/>
      <c r="F23" s="110"/>
      <c r="G23" s="110"/>
      <c r="H23" s="110"/>
      <c r="I23" s="110"/>
    </row>
    <row r="24" spans="1:9" ht="12">
      <c r="A24" s="34"/>
      <c r="B24" s="32" t="s">
        <v>153</v>
      </c>
      <c r="C24" s="29"/>
      <c r="D24" s="34"/>
      <c r="E24" s="34"/>
      <c r="F24" s="110"/>
      <c r="G24" s="110"/>
      <c r="H24" s="110"/>
      <c r="I24" s="110"/>
    </row>
    <row r="25" spans="1:9" ht="12">
      <c r="A25" s="34"/>
      <c r="B25" s="32" t="s">
        <v>531</v>
      </c>
      <c r="C25" s="29"/>
      <c r="D25" s="34"/>
      <c r="E25" s="34"/>
      <c r="F25" s="110"/>
      <c r="G25" s="110"/>
      <c r="H25" s="110"/>
      <c r="I25" s="110"/>
    </row>
    <row r="26" spans="1:9" ht="12">
      <c r="A26" s="34"/>
      <c r="B26" s="32" t="s">
        <v>497</v>
      </c>
      <c r="C26" s="29"/>
      <c r="D26" s="34"/>
      <c r="E26" s="34"/>
      <c r="F26" s="112">
        <f>F19+F20+F21-F22-F23+F24+F25</f>
        <v>0</v>
      </c>
      <c r="G26" s="112">
        <f>G19+G20+G21-G22-G23+G24+G25</f>
        <v>0</v>
      </c>
      <c r="H26" s="112">
        <f>H19+H20+H21-H22-H23+H24+H25</f>
        <v>0</v>
      </c>
      <c r="I26" s="112">
        <f>I19+I20+I21-I22-I23+I24+I25</f>
        <v>0</v>
      </c>
    </row>
    <row r="27" spans="1:9" ht="12">
      <c r="A27" s="34"/>
      <c r="B27" s="29"/>
      <c r="C27" s="29"/>
      <c r="D27" s="34"/>
      <c r="E27" s="34"/>
      <c r="F27" s="114"/>
      <c r="G27" s="114"/>
      <c r="H27" s="114"/>
      <c r="I27" s="114"/>
    </row>
    <row r="28" spans="1:9" ht="12">
      <c r="A28" s="32">
        <v>3</v>
      </c>
      <c r="B28" s="32" t="s">
        <v>374</v>
      </c>
      <c r="C28" s="29"/>
      <c r="D28" s="34"/>
      <c r="E28" s="34"/>
      <c r="F28" s="114"/>
      <c r="G28" s="114"/>
      <c r="H28" s="114"/>
      <c r="I28" s="114"/>
    </row>
    <row r="29" spans="1:9" ht="12">
      <c r="A29" s="34"/>
      <c r="B29" s="32" t="s">
        <v>155</v>
      </c>
      <c r="C29" s="29"/>
      <c r="D29" s="34"/>
      <c r="E29" s="34"/>
      <c r="F29" s="110"/>
      <c r="G29" s="110"/>
      <c r="H29" s="110"/>
      <c r="I29" s="110"/>
    </row>
    <row r="30" spans="1:9" ht="12">
      <c r="A30" s="34"/>
      <c r="B30" s="32" t="s">
        <v>490</v>
      </c>
      <c r="C30" s="29"/>
      <c r="D30" s="34"/>
      <c r="E30" s="34"/>
      <c r="F30" s="110"/>
      <c r="G30" s="110"/>
      <c r="H30" s="110"/>
      <c r="I30" s="110"/>
    </row>
    <row r="31" spans="1:9" ht="12">
      <c r="A31" s="34"/>
      <c r="B31" s="32" t="s">
        <v>491</v>
      </c>
      <c r="C31" s="29"/>
      <c r="D31" s="34"/>
      <c r="E31" s="34"/>
      <c r="F31" s="110"/>
      <c r="G31" s="110"/>
      <c r="H31" s="110"/>
      <c r="I31" s="110"/>
    </row>
    <row r="32" spans="1:9" ht="12">
      <c r="A32" s="34"/>
      <c r="B32" s="32" t="s">
        <v>492</v>
      </c>
      <c r="C32" s="29"/>
      <c r="D32" s="34"/>
      <c r="E32" s="34"/>
      <c r="F32" s="110"/>
      <c r="G32" s="110"/>
      <c r="H32" s="110"/>
      <c r="I32" s="110"/>
    </row>
    <row r="33" spans="1:9" ht="12">
      <c r="A33" s="34"/>
      <c r="B33" s="32" t="s">
        <v>234</v>
      </c>
      <c r="C33" s="29"/>
      <c r="D33" s="34"/>
      <c r="E33" s="34"/>
      <c r="F33" s="110"/>
      <c r="G33" s="110"/>
      <c r="H33" s="110"/>
      <c r="I33" s="110"/>
    </row>
    <row r="34" spans="1:9" ht="12">
      <c r="A34" s="34"/>
      <c r="B34" s="32" t="s">
        <v>498</v>
      </c>
      <c r="C34" s="29"/>
      <c r="D34" s="34"/>
      <c r="E34" s="34"/>
      <c r="F34" s="112">
        <f>F29+F30-F31-F32+F33</f>
        <v>0</v>
      </c>
      <c r="G34" s="112">
        <f>G29+G30-G31-G32+G33</f>
        <v>0</v>
      </c>
      <c r="H34" s="112">
        <f>H29+H30-H31-H32+H33</f>
        <v>0</v>
      </c>
      <c r="I34" s="112">
        <f>I29+I30-I31-I32+I33</f>
        <v>0</v>
      </c>
    </row>
    <row r="35" spans="1:9" ht="12">
      <c r="A35" s="34"/>
      <c r="B35" s="32"/>
      <c r="C35" s="29"/>
      <c r="D35" s="34"/>
      <c r="E35" s="34"/>
      <c r="F35" s="32"/>
      <c r="G35" s="32"/>
      <c r="H35" s="32"/>
      <c r="I35" s="32"/>
    </row>
    <row r="36" spans="1:9" ht="12">
      <c r="A36" s="32">
        <v>4</v>
      </c>
      <c r="B36" s="32" t="s">
        <v>486</v>
      </c>
      <c r="C36" s="29"/>
      <c r="D36" s="34"/>
      <c r="E36" s="34"/>
      <c r="F36" s="114"/>
      <c r="G36" s="114"/>
      <c r="H36" s="114"/>
      <c r="I36" s="114"/>
    </row>
    <row r="37" spans="1:9" ht="12">
      <c r="A37" s="34"/>
      <c r="B37" s="32" t="s">
        <v>155</v>
      </c>
      <c r="C37" s="29"/>
      <c r="D37" s="34"/>
      <c r="E37" s="34"/>
      <c r="F37" s="110"/>
      <c r="G37" s="110"/>
      <c r="H37" s="110"/>
      <c r="I37" s="110"/>
    </row>
    <row r="38" spans="1:9" ht="12">
      <c r="A38" s="34"/>
      <c r="B38" s="32" t="s">
        <v>494</v>
      </c>
      <c r="C38" s="29"/>
      <c r="D38" s="34"/>
      <c r="E38" s="34"/>
      <c r="F38" s="110"/>
      <c r="G38" s="110"/>
      <c r="H38" s="110"/>
      <c r="I38" s="110"/>
    </row>
    <row r="39" spans="1:9" ht="12">
      <c r="A39" s="34"/>
      <c r="B39" s="32" t="s">
        <v>507</v>
      </c>
      <c r="C39" s="29"/>
      <c r="D39" s="34"/>
      <c r="E39" s="34"/>
      <c r="F39" s="110"/>
      <c r="G39" s="110"/>
      <c r="H39" s="110"/>
      <c r="I39" s="110"/>
    </row>
    <row r="40" spans="1:9" ht="12">
      <c r="A40" s="34"/>
      <c r="B40" s="32" t="s">
        <v>503</v>
      </c>
      <c r="C40" s="29"/>
      <c r="D40" s="34"/>
      <c r="E40" s="34"/>
      <c r="F40" s="110"/>
      <c r="G40" s="110"/>
      <c r="H40" s="110"/>
      <c r="I40" s="110"/>
    </row>
    <row r="41" spans="1:9" ht="12">
      <c r="A41" s="34"/>
      <c r="B41" s="32" t="s">
        <v>504</v>
      </c>
      <c r="C41" s="29"/>
      <c r="D41" s="34"/>
      <c r="E41" s="34"/>
      <c r="F41" s="110"/>
      <c r="G41" s="110"/>
      <c r="H41" s="110"/>
      <c r="I41" s="110"/>
    </row>
    <row r="42" spans="1:9" ht="12">
      <c r="A42" s="34"/>
      <c r="B42" s="32" t="s">
        <v>235</v>
      </c>
      <c r="C42" s="29"/>
      <c r="D42" s="34"/>
      <c r="E42" s="34"/>
      <c r="F42" s="110"/>
      <c r="G42" s="110"/>
      <c r="H42" s="110"/>
      <c r="I42" s="110"/>
    </row>
    <row r="43" spans="1:9" ht="12">
      <c r="A43" s="34"/>
      <c r="B43" s="32" t="s">
        <v>505</v>
      </c>
      <c r="C43" s="29"/>
      <c r="D43" s="34"/>
      <c r="E43" s="34"/>
      <c r="F43" s="110"/>
      <c r="G43" s="110"/>
      <c r="H43" s="110"/>
      <c r="I43" s="110"/>
    </row>
    <row r="44" spans="1:9" ht="12">
      <c r="A44" s="34"/>
      <c r="B44" s="32" t="s">
        <v>506</v>
      </c>
      <c r="C44" s="29"/>
      <c r="D44" s="34"/>
      <c r="E44" s="34"/>
      <c r="F44" s="112">
        <f>F37+F38+F39+F40-F41-F42+F43</f>
        <v>0</v>
      </c>
      <c r="G44" s="112">
        <f>G37+G38+G39+G40-G41-G42+G43</f>
        <v>0</v>
      </c>
      <c r="H44" s="112">
        <f>H37+H38+H39+H40-H41-H42+H43</f>
        <v>0</v>
      </c>
      <c r="I44" s="112">
        <f>I37+I38+I39+I40-I41-I42+I43</f>
        <v>0</v>
      </c>
    </row>
    <row r="45" spans="1:9" ht="12">
      <c r="A45" s="34"/>
      <c r="B45" s="29"/>
      <c r="C45" s="29"/>
      <c r="D45" s="34"/>
      <c r="E45" s="34"/>
      <c r="F45" s="114"/>
      <c r="G45" s="114"/>
      <c r="H45" s="114"/>
      <c r="I45" s="114"/>
    </row>
    <row r="46" spans="1:9" ht="12">
      <c r="A46" s="32">
        <v>5</v>
      </c>
      <c r="B46" s="32" t="s">
        <v>2</v>
      </c>
      <c r="C46" s="29"/>
      <c r="D46" s="34"/>
      <c r="E46" s="34"/>
      <c r="F46" s="114"/>
      <c r="G46" s="114"/>
      <c r="H46" s="114"/>
      <c r="I46" s="114"/>
    </row>
    <row r="47" spans="1:9" ht="12">
      <c r="A47" s="34"/>
      <c r="B47" s="32" t="s">
        <v>499</v>
      </c>
      <c r="C47" s="29"/>
      <c r="D47" s="34"/>
      <c r="E47" s="34"/>
      <c r="F47" s="112">
        <f>'SCHED 5'!F15+'SCHED 5'!F21</f>
        <v>0</v>
      </c>
      <c r="G47" s="112">
        <f>'SCHED 5'!G15+'SCHED 5'!G21</f>
        <v>0</v>
      </c>
      <c r="H47" s="112">
        <f>'SCHED 5'!H15+'SCHED 5'!H21</f>
        <v>0</v>
      </c>
      <c r="I47" s="112">
        <f>'SCHED 5'!I15+'SCHED 5'!I21</f>
        <v>0</v>
      </c>
    </row>
    <row r="48" spans="1:9" ht="12">
      <c r="A48" s="34"/>
      <c r="B48" s="32" t="s">
        <v>500</v>
      </c>
      <c r="C48" s="29"/>
      <c r="D48" s="34"/>
      <c r="E48" s="34"/>
      <c r="F48" s="112">
        <f>'SCHED 5'!F17+'SCHED 5'!F23</f>
        <v>0</v>
      </c>
      <c r="G48" s="112">
        <f>'SCHED 5'!G17+'SCHED 5'!G23</f>
        <v>0</v>
      </c>
      <c r="H48" s="112">
        <f>'SCHED 5'!H17+'SCHED 5'!H23</f>
        <v>0</v>
      </c>
      <c r="I48" s="112">
        <f>'SCHED 5'!I17+'SCHED 5'!I23</f>
        <v>0</v>
      </c>
    </row>
    <row r="49" spans="1:9" ht="12">
      <c r="A49" s="34"/>
      <c r="B49" s="32" t="s">
        <v>501</v>
      </c>
      <c r="C49" s="29"/>
      <c r="D49" s="34"/>
      <c r="E49" s="34"/>
      <c r="F49" s="112">
        <f>F39+'SCHED 5'!F19+'SCHED 5'!F25</f>
        <v>0</v>
      </c>
      <c r="G49" s="112">
        <f>G39+'SCHED 5'!G19+'SCHED 5'!G25</f>
        <v>0</v>
      </c>
      <c r="H49" s="112">
        <f>H39+'SCHED 5'!H19+'SCHED 5'!H25</f>
        <v>0</v>
      </c>
      <c r="I49" s="112">
        <f>I39+'SCHED 5'!I19+'SCHED 5'!I25</f>
        <v>0</v>
      </c>
    </row>
    <row r="50" spans="1:9" ht="12">
      <c r="A50" s="34"/>
      <c r="B50" s="32" t="s">
        <v>523</v>
      </c>
      <c r="C50" s="29"/>
      <c r="D50" s="34"/>
      <c r="E50" s="34"/>
      <c r="F50" s="112">
        <f>'SCHED 3'!F19-'SCHED 3'!F20+'SCHED 3'!F37-'SCHED 3'!F38</f>
        <v>0</v>
      </c>
      <c r="G50" s="112">
        <f>'SCHED 3'!G19-'SCHED 3'!G20+'SCHED 3'!G37-'SCHED 3'!G38</f>
        <v>0</v>
      </c>
      <c r="H50" s="112">
        <f>'SCHED 3'!H19-'SCHED 3'!H20+'SCHED 3'!H37-'SCHED 3'!H38</f>
        <v>0</v>
      </c>
      <c r="I50" s="112">
        <f>'SCHED 3'!I19-'SCHED 3'!I20+'SCHED 3'!I37-'SCHED 3'!I38</f>
        <v>0</v>
      </c>
    </row>
    <row r="51" spans="1:9" ht="12">
      <c r="A51" s="34"/>
      <c r="B51" s="32" t="s">
        <v>524</v>
      </c>
      <c r="C51" s="29"/>
      <c r="D51" s="34"/>
      <c r="E51" s="34"/>
      <c r="F51" s="112">
        <f>SUM(F47:F50)</f>
        <v>0</v>
      </c>
      <c r="G51" s="112">
        <f>SUM(G47:G50)</f>
        <v>0</v>
      </c>
      <c r="H51" s="112">
        <f>SUM(H47:H50)</f>
        <v>0</v>
      </c>
      <c r="I51" s="112">
        <f>SUM(I47:I50)</f>
        <v>0</v>
      </c>
    </row>
    <row r="52" spans="1:9" ht="12">
      <c r="A52" s="76"/>
      <c r="B52" s="109"/>
      <c r="C52" s="109"/>
      <c r="D52" s="76"/>
      <c r="E52" s="108"/>
      <c r="F52" s="108"/>
      <c r="G52" s="108"/>
      <c r="H52" s="108"/>
      <c r="I52" s="108"/>
    </row>
    <row r="53" spans="1:9" ht="12">
      <c r="A53" s="76"/>
      <c r="B53" s="109"/>
      <c r="C53" s="109"/>
      <c r="D53" s="76"/>
      <c r="E53" s="108"/>
      <c r="F53" s="108"/>
      <c r="G53" s="108"/>
      <c r="H53" s="108"/>
      <c r="I53" s="108"/>
    </row>
    <row r="54" spans="1:9" ht="12">
      <c r="A54" s="76"/>
      <c r="B54" s="109"/>
      <c r="C54" s="109"/>
      <c r="D54" s="76"/>
      <c r="E54" s="108"/>
      <c r="F54" s="108"/>
      <c r="G54" s="108"/>
      <c r="H54" s="108"/>
      <c r="I54" s="108"/>
    </row>
  </sheetData>
  <sheetProtection password="884D" sheet="1" objects="1" scenarios="1"/>
  <printOptions/>
  <pageMargins left="0.7480314960629921" right="0.7480314960629921" top="0.984251968503937" bottom="0.984251968503937" header="0.5118110236220472" footer="0.5118110236220472"/>
  <pageSetup fitToHeight="1" fitToWidth="1" horizontalDpi="300" verticalDpi="300" orientation="portrait" paperSize="9" scale="84" r:id="rId1"/>
  <headerFooter alignWithMargins="0">
    <oddHeader>&amp;C&amp;A</oddHeader>
    <oddFooter>&amp;C&amp;D    &amp;T</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58"/>
  <sheetViews>
    <sheetView workbookViewId="0" topLeftCell="A1">
      <selection activeCell="B20" sqref="B20"/>
    </sheetView>
  </sheetViews>
  <sheetFormatPr defaultColWidth="9.140625" defaultRowHeight="12.75"/>
  <cols>
    <col min="1" max="1" width="2.7109375" style="77" customWidth="1"/>
    <col min="2" max="2" width="31.7109375" style="77" customWidth="1"/>
    <col min="3" max="3" width="10.8515625" style="77" customWidth="1"/>
    <col min="4" max="4" width="5.28125" style="77" customWidth="1"/>
    <col min="5" max="5" width="5.57421875" style="77" customWidth="1"/>
    <col min="6" max="9" width="8.7109375" style="77" customWidth="1"/>
    <col min="10" max="16384" width="9.140625" style="77" customWidth="1"/>
  </cols>
  <sheetData>
    <row r="1" spans="1:9" ht="12">
      <c r="A1" s="34" t="s">
        <v>439</v>
      </c>
      <c r="B1" s="32"/>
      <c r="C1" s="108"/>
      <c r="D1" s="76"/>
      <c r="E1" s="108"/>
      <c r="F1" s="108"/>
      <c r="G1" s="108"/>
      <c r="H1" s="108"/>
      <c r="I1" s="108"/>
    </row>
    <row r="2" spans="1:9" ht="12">
      <c r="A2" s="31" t="s">
        <v>429</v>
      </c>
      <c r="B2" s="32"/>
      <c r="C2" s="108"/>
      <c r="D2" s="76"/>
      <c r="E2" s="108"/>
      <c r="F2" s="108"/>
      <c r="G2" s="108"/>
      <c r="H2" s="108"/>
      <c r="I2" s="108"/>
    </row>
    <row r="3" spans="1:9" ht="12">
      <c r="A3" s="34" t="s">
        <v>156</v>
      </c>
      <c r="B3" s="32"/>
      <c r="C3" s="108"/>
      <c r="D3" s="76"/>
      <c r="E3" s="108"/>
      <c r="F3" s="108"/>
      <c r="G3" s="108"/>
      <c r="H3" s="108"/>
      <c r="I3" s="108"/>
    </row>
    <row r="4" spans="1:9" ht="12">
      <c r="A4" s="34"/>
      <c r="B4" s="32"/>
      <c r="C4" s="108"/>
      <c r="D4" s="76"/>
      <c r="E4" s="108"/>
      <c r="F4" s="108"/>
      <c r="G4" s="108"/>
      <c r="H4" s="108"/>
      <c r="I4" s="108"/>
    </row>
    <row r="5" spans="1:9" ht="12">
      <c r="A5" s="34" t="s">
        <v>514</v>
      </c>
      <c r="B5" s="34"/>
      <c r="D5" s="34">
        <f>IF(INDEX(DETAILS,1,1)="","",INDEX(DETAILS,1,1))</f>
      </c>
      <c r="E5" s="108"/>
      <c r="F5" s="108"/>
      <c r="G5" s="108"/>
      <c r="H5" s="108"/>
      <c r="I5" s="108"/>
    </row>
    <row r="6" spans="1:9" ht="12">
      <c r="A6" s="34" t="s">
        <v>515</v>
      </c>
      <c r="B6" s="34"/>
      <c r="D6" s="34">
        <f>IF(INDEX(DETAILS,2,1)="","",INDEX(DETAILS,2,1))</f>
      </c>
      <c r="E6" s="108"/>
      <c r="F6" s="108"/>
      <c r="G6" s="108"/>
      <c r="H6" s="108"/>
      <c r="I6" s="108"/>
    </row>
    <row r="7" spans="1:9" ht="12">
      <c r="A7" s="34" t="s">
        <v>516</v>
      </c>
      <c r="B7" s="34"/>
      <c r="D7" s="34">
        <f>IF(INDEX(DETAILS,3,1)="","",INDEX(DETAILS,3,1))</f>
      </c>
      <c r="E7" s="108"/>
      <c r="F7" s="108"/>
      <c r="G7" s="108"/>
      <c r="H7" s="108"/>
      <c r="I7" s="108"/>
    </row>
    <row r="9" spans="1:9" ht="48">
      <c r="A9" s="76"/>
      <c r="B9" s="109"/>
      <c r="C9" s="109"/>
      <c r="D9" s="76"/>
      <c r="E9" s="76"/>
      <c r="F9" s="28" t="str">
        <f>'FORM 1'!F9</f>
        <v>Year Ended 31/7/2004</v>
      </c>
      <c r="G9" s="28" t="str">
        <f>'FORM 1'!G9</f>
        <v>Year Ended 31/7/2005</v>
      </c>
      <c r="H9" s="28" t="str">
        <f>'FORM 1'!H9</f>
        <v>Year Ended 31/7/2006</v>
      </c>
      <c r="I9" s="28" t="str">
        <f>'FORM 1'!I9</f>
        <v>Year Ended 31/7/2007</v>
      </c>
    </row>
    <row r="10" spans="1:9" ht="12">
      <c r="A10" s="32">
        <v>1</v>
      </c>
      <c r="B10" s="32" t="s">
        <v>157</v>
      </c>
      <c r="C10" s="29"/>
      <c r="D10" s="34"/>
      <c r="E10" s="34"/>
      <c r="F10" s="48" t="s">
        <v>380</v>
      </c>
      <c r="G10" s="48" t="s">
        <v>380</v>
      </c>
      <c r="H10" s="48" t="s">
        <v>380</v>
      </c>
      <c r="I10" s="48" t="s">
        <v>380</v>
      </c>
    </row>
    <row r="11" spans="1:9" ht="12">
      <c r="A11" s="32"/>
      <c r="B11" s="32" t="s">
        <v>158</v>
      </c>
      <c r="C11" s="29"/>
      <c r="D11" s="34"/>
      <c r="E11" s="34"/>
      <c r="F11" s="110"/>
      <c r="G11" s="110"/>
      <c r="H11" s="110"/>
      <c r="I11" s="110"/>
    </row>
    <row r="12" spans="1:9" ht="12">
      <c r="A12" s="32"/>
      <c r="B12" s="32"/>
      <c r="C12" s="29"/>
      <c r="D12" s="34"/>
      <c r="E12" s="34"/>
      <c r="F12" s="114"/>
      <c r="G12" s="114"/>
      <c r="H12" s="114"/>
      <c r="I12" s="114"/>
    </row>
    <row r="13" spans="1:9" ht="12">
      <c r="A13" s="32"/>
      <c r="B13" s="32" t="s">
        <v>159</v>
      </c>
      <c r="C13" s="29"/>
      <c r="D13" s="34"/>
      <c r="E13" s="34"/>
      <c r="F13" s="110"/>
      <c r="G13" s="110"/>
      <c r="H13" s="110"/>
      <c r="I13" s="110"/>
    </row>
    <row r="14" spans="1:9" ht="12">
      <c r="A14" s="32"/>
      <c r="B14" s="32" t="s">
        <v>160</v>
      </c>
      <c r="C14" s="29"/>
      <c r="D14" s="34"/>
      <c r="E14" s="34"/>
      <c r="F14" s="110"/>
      <c r="G14" s="110"/>
      <c r="H14" s="110"/>
      <c r="I14" s="110"/>
    </row>
    <row r="15" spans="1:9" ht="12">
      <c r="A15" s="32"/>
      <c r="B15" s="29"/>
      <c r="C15" s="29"/>
      <c r="D15" s="34"/>
      <c r="E15" s="34"/>
      <c r="F15" s="114"/>
      <c r="G15" s="114"/>
      <c r="H15" s="114"/>
      <c r="I15" s="114"/>
    </row>
    <row r="16" spans="1:9" ht="12">
      <c r="A16" s="32">
        <v>2</v>
      </c>
      <c r="B16" s="32" t="s">
        <v>161</v>
      </c>
      <c r="C16" s="29"/>
      <c r="D16" s="34"/>
      <c r="E16" s="34"/>
      <c r="F16" s="114"/>
      <c r="G16" s="114"/>
      <c r="H16" s="114"/>
      <c r="I16" s="114"/>
    </row>
    <row r="17" spans="1:9" ht="12">
      <c r="A17" s="32"/>
      <c r="B17" s="32" t="s">
        <v>158</v>
      </c>
      <c r="C17" s="29"/>
      <c r="D17" s="34"/>
      <c r="E17" s="34"/>
      <c r="F17" s="110"/>
      <c r="G17" s="110"/>
      <c r="H17" s="110"/>
      <c r="I17" s="110"/>
    </row>
    <row r="18" spans="1:9" ht="12">
      <c r="A18" s="32"/>
      <c r="B18" s="32"/>
      <c r="C18" s="29"/>
      <c r="D18" s="34"/>
      <c r="E18" s="34"/>
      <c r="F18" s="114"/>
      <c r="G18" s="114"/>
      <c r="H18" s="114"/>
      <c r="I18" s="114"/>
    </row>
    <row r="19" spans="1:9" ht="12">
      <c r="A19" s="32"/>
      <c r="B19" s="32" t="s">
        <v>162</v>
      </c>
      <c r="C19" s="29"/>
      <c r="D19" s="34"/>
      <c r="E19" s="34"/>
      <c r="F19" s="110"/>
      <c r="G19" s="110"/>
      <c r="H19" s="110"/>
      <c r="I19" s="110"/>
    </row>
    <row r="20" spans="1:9" ht="12">
      <c r="A20" s="32"/>
      <c r="B20" s="32" t="s">
        <v>160</v>
      </c>
      <c r="C20" s="29"/>
      <c r="D20" s="34"/>
      <c r="E20" s="34"/>
      <c r="F20" s="110"/>
      <c r="G20" s="110"/>
      <c r="H20" s="110"/>
      <c r="I20" s="110"/>
    </row>
    <row r="21" spans="1:9" ht="12">
      <c r="A21" s="32"/>
      <c r="B21" s="29"/>
      <c r="C21" s="29"/>
      <c r="D21" s="34"/>
      <c r="E21" s="34"/>
      <c r="F21" s="114"/>
      <c r="G21" s="114"/>
      <c r="H21" s="114"/>
      <c r="I21" s="114"/>
    </row>
    <row r="22" spans="1:9" ht="12">
      <c r="A22" s="32">
        <v>3</v>
      </c>
      <c r="B22" s="32" t="s">
        <v>163</v>
      </c>
      <c r="C22" s="29"/>
      <c r="D22" s="34"/>
      <c r="E22" s="34"/>
      <c r="F22" s="114"/>
      <c r="G22" s="114"/>
      <c r="H22" s="114"/>
      <c r="I22" s="114"/>
    </row>
    <row r="23" spans="1:9" ht="12">
      <c r="A23" s="32"/>
      <c r="B23" s="32" t="s">
        <v>158</v>
      </c>
      <c r="C23" s="29"/>
      <c r="D23" s="34"/>
      <c r="E23" s="34"/>
      <c r="F23" s="110"/>
      <c r="G23" s="110"/>
      <c r="H23" s="110"/>
      <c r="I23" s="110"/>
    </row>
    <row r="24" spans="1:9" ht="12">
      <c r="A24" s="32"/>
      <c r="B24" s="32"/>
      <c r="C24" s="29"/>
      <c r="D24" s="34"/>
      <c r="E24" s="34"/>
      <c r="F24" s="114"/>
      <c r="G24" s="114"/>
      <c r="H24" s="114"/>
      <c r="I24" s="114"/>
    </row>
    <row r="25" spans="1:9" ht="12">
      <c r="A25" s="32"/>
      <c r="B25" s="32" t="s">
        <v>162</v>
      </c>
      <c r="C25" s="29"/>
      <c r="D25" s="34"/>
      <c r="E25" s="34"/>
      <c r="F25" s="110"/>
      <c r="G25" s="110"/>
      <c r="H25" s="110"/>
      <c r="I25" s="110"/>
    </row>
    <row r="26" spans="1:9" ht="12">
      <c r="A26" s="32"/>
      <c r="B26" s="32" t="s">
        <v>160</v>
      </c>
      <c r="C26" s="29"/>
      <c r="D26" s="34"/>
      <c r="E26" s="34"/>
      <c r="F26" s="110"/>
      <c r="G26" s="110"/>
      <c r="H26" s="110"/>
      <c r="I26" s="110"/>
    </row>
    <row r="27" spans="1:9" ht="12">
      <c r="A27" s="32"/>
      <c r="B27" s="29"/>
      <c r="C27" s="29"/>
      <c r="D27" s="34"/>
      <c r="E27" s="34"/>
      <c r="F27" s="114"/>
      <c r="G27" s="114"/>
      <c r="H27" s="114"/>
      <c r="I27" s="114"/>
    </row>
    <row r="28" spans="1:9" ht="12">
      <c r="A28" s="32">
        <v>4</v>
      </c>
      <c r="B28" s="32" t="s">
        <v>164</v>
      </c>
      <c r="C28" s="29"/>
      <c r="D28" s="34"/>
      <c r="E28" s="34"/>
      <c r="F28" s="114"/>
      <c r="G28" s="114"/>
      <c r="H28" s="114"/>
      <c r="I28" s="114"/>
    </row>
    <row r="29" spans="1:9" ht="12">
      <c r="A29" s="32"/>
      <c r="B29" s="32" t="s">
        <v>158</v>
      </c>
      <c r="C29" s="29"/>
      <c r="D29" s="34"/>
      <c r="E29" s="34"/>
      <c r="F29" s="110"/>
      <c r="G29" s="110"/>
      <c r="H29" s="110"/>
      <c r="I29" s="110"/>
    </row>
    <row r="30" spans="1:9" ht="12">
      <c r="A30" s="32"/>
      <c r="B30" s="32"/>
      <c r="C30" s="29"/>
      <c r="D30" s="34"/>
      <c r="E30" s="34"/>
      <c r="F30" s="114"/>
      <c r="G30" s="114"/>
      <c r="H30" s="114"/>
      <c r="I30" s="114"/>
    </row>
    <row r="31" spans="1:9" ht="12">
      <c r="A31" s="32"/>
      <c r="B31" s="32" t="s">
        <v>159</v>
      </c>
      <c r="C31" s="29"/>
      <c r="D31" s="34"/>
      <c r="E31" s="34"/>
      <c r="F31" s="110"/>
      <c r="G31" s="110"/>
      <c r="H31" s="110"/>
      <c r="I31" s="110"/>
    </row>
    <row r="32" spans="1:9" ht="12">
      <c r="A32" s="32"/>
      <c r="B32" s="32" t="s">
        <v>160</v>
      </c>
      <c r="C32" s="29"/>
      <c r="D32" s="34"/>
      <c r="E32" s="34"/>
      <c r="F32" s="110"/>
      <c r="G32" s="110"/>
      <c r="H32" s="110"/>
      <c r="I32" s="110"/>
    </row>
    <row r="33" spans="1:9" ht="12">
      <c r="A33" s="32"/>
      <c r="B33" s="29"/>
      <c r="C33" s="29"/>
      <c r="D33" s="34"/>
      <c r="E33" s="34"/>
      <c r="F33" s="114"/>
      <c r="G33" s="114"/>
      <c r="H33" s="114"/>
      <c r="I33" s="114"/>
    </row>
    <row r="34" spans="1:9" ht="12">
      <c r="A34" s="32">
        <v>5</v>
      </c>
      <c r="B34" s="32" t="s">
        <v>165</v>
      </c>
      <c r="C34" s="29"/>
      <c r="D34" s="34"/>
      <c r="E34" s="34"/>
      <c r="F34" s="114"/>
      <c r="G34" s="114"/>
      <c r="H34" s="114"/>
      <c r="I34" s="114"/>
    </row>
    <row r="35" spans="1:9" ht="12">
      <c r="A35" s="32"/>
      <c r="B35" s="32" t="s">
        <v>158</v>
      </c>
      <c r="C35" s="29"/>
      <c r="D35" s="34"/>
      <c r="E35" s="34"/>
      <c r="F35" s="110"/>
      <c r="G35" s="110"/>
      <c r="H35" s="110"/>
      <c r="I35" s="110"/>
    </row>
    <row r="36" spans="1:9" ht="12">
      <c r="A36" s="32"/>
      <c r="B36" s="32"/>
      <c r="C36" s="29"/>
      <c r="D36" s="34"/>
      <c r="E36" s="34"/>
      <c r="F36" s="114"/>
      <c r="G36" s="114"/>
      <c r="H36" s="114"/>
      <c r="I36" s="114"/>
    </row>
    <row r="37" spans="1:9" ht="12">
      <c r="A37" s="32"/>
      <c r="B37" s="32" t="s">
        <v>162</v>
      </c>
      <c r="C37" s="29"/>
      <c r="D37" s="34"/>
      <c r="E37" s="34"/>
      <c r="F37" s="110"/>
      <c r="G37" s="110"/>
      <c r="H37" s="110"/>
      <c r="I37" s="110"/>
    </row>
    <row r="38" spans="1:9" ht="12">
      <c r="A38" s="32"/>
      <c r="B38" s="32" t="s">
        <v>160</v>
      </c>
      <c r="C38" s="29"/>
      <c r="D38" s="34"/>
      <c r="E38" s="34"/>
      <c r="F38" s="110"/>
      <c r="G38" s="110"/>
      <c r="H38" s="110"/>
      <c r="I38" s="110"/>
    </row>
    <row r="39" spans="1:9" ht="12">
      <c r="A39" s="32"/>
      <c r="B39" s="29"/>
      <c r="C39" s="29"/>
      <c r="D39" s="34"/>
      <c r="E39" s="34"/>
      <c r="F39" s="114"/>
      <c r="G39" s="114"/>
      <c r="H39" s="114"/>
      <c r="I39" s="114"/>
    </row>
    <row r="40" spans="1:9" ht="12">
      <c r="A40" s="32">
        <v>6</v>
      </c>
      <c r="B40" s="32" t="s">
        <v>166</v>
      </c>
      <c r="C40" s="29"/>
      <c r="D40" s="34"/>
      <c r="E40" s="34"/>
      <c r="F40" s="114"/>
      <c r="G40" s="114"/>
      <c r="H40" s="114"/>
      <c r="I40" s="114"/>
    </row>
    <row r="41" spans="1:9" ht="12">
      <c r="A41" s="32"/>
      <c r="B41" s="32" t="s">
        <v>158</v>
      </c>
      <c r="C41" s="29"/>
      <c r="D41" s="34"/>
      <c r="E41" s="34"/>
      <c r="F41" s="110"/>
      <c r="G41" s="110"/>
      <c r="H41" s="110"/>
      <c r="I41" s="110"/>
    </row>
    <row r="42" spans="1:9" ht="12">
      <c r="A42" s="32"/>
      <c r="B42" s="32"/>
      <c r="C42" s="29"/>
      <c r="D42" s="34"/>
      <c r="E42" s="34"/>
      <c r="F42" s="114"/>
      <c r="G42" s="114"/>
      <c r="H42" s="114"/>
      <c r="I42" s="114"/>
    </row>
    <row r="43" spans="1:9" ht="12">
      <c r="A43" s="32"/>
      <c r="B43" s="32" t="s">
        <v>162</v>
      </c>
      <c r="C43" s="29"/>
      <c r="D43" s="34"/>
      <c r="E43" s="34"/>
      <c r="F43" s="110"/>
      <c r="G43" s="110"/>
      <c r="H43" s="110"/>
      <c r="I43" s="110"/>
    </row>
    <row r="44" spans="1:9" ht="12">
      <c r="A44" s="32"/>
      <c r="B44" s="32" t="s">
        <v>160</v>
      </c>
      <c r="C44" s="29"/>
      <c r="D44" s="34"/>
      <c r="E44" s="34"/>
      <c r="F44" s="110"/>
      <c r="G44" s="110"/>
      <c r="H44" s="110"/>
      <c r="I44" s="110"/>
    </row>
    <row r="45" spans="1:9" ht="12">
      <c r="A45" s="32"/>
      <c r="B45" s="29"/>
      <c r="C45" s="29"/>
      <c r="D45" s="34"/>
      <c r="E45" s="34"/>
      <c r="F45" s="114"/>
      <c r="G45" s="114"/>
      <c r="H45" s="114"/>
      <c r="I45" s="114"/>
    </row>
    <row r="46" spans="1:9" ht="12">
      <c r="A46" s="32">
        <v>7</v>
      </c>
      <c r="B46" s="194" t="s">
        <v>167</v>
      </c>
      <c r="C46" s="29"/>
      <c r="D46" s="34"/>
      <c r="E46" s="34"/>
      <c r="F46" s="114"/>
      <c r="G46" s="114"/>
      <c r="H46" s="114"/>
      <c r="I46" s="114"/>
    </row>
    <row r="47" spans="1:9" ht="12">
      <c r="A47" s="32"/>
      <c r="B47" s="194" t="s">
        <v>158</v>
      </c>
      <c r="C47" s="29"/>
      <c r="D47" s="34"/>
      <c r="E47" s="34"/>
      <c r="F47" s="110"/>
      <c r="G47" s="110"/>
      <c r="H47" s="110"/>
      <c r="I47" s="110"/>
    </row>
    <row r="48" spans="1:9" ht="12">
      <c r="A48" s="32"/>
      <c r="B48" s="194"/>
      <c r="C48" s="29"/>
      <c r="D48" s="34"/>
      <c r="E48" s="34"/>
      <c r="F48" s="114"/>
      <c r="G48" s="114"/>
      <c r="H48" s="114"/>
      <c r="I48" s="114"/>
    </row>
    <row r="49" spans="1:9" ht="12">
      <c r="A49" s="32"/>
      <c r="B49" s="194" t="s">
        <v>162</v>
      </c>
      <c r="C49" s="29"/>
      <c r="D49" s="34"/>
      <c r="E49" s="34"/>
      <c r="F49" s="110"/>
      <c r="G49" s="110"/>
      <c r="H49" s="110"/>
      <c r="I49" s="110"/>
    </row>
    <row r="50" spans="1:9" ht="12">
      <c r="A50" s="32"/>
      <c r="B50" s="194"/>
      <c r="C50" s="29"/>
      <c r="D50" s="34"/>
      <c r="E50" s="34"/>
      <c r="F50" s="114"/>
      <c r="G50" s="114"/>
      <c r="H50" s="114"/>
      <c r="I50" s="114"/>
    </row>
    <row r="51" spans="1:9" ht="12">
      <c r="A51" s="32">
        <v>8</v>
      </c>
      <c r="B51" s="32" t="s">
        <v>168</v>
      </c>
      <c r="C51" s="29"/>
      <c r="D51" s="34"/>
      <c r="E51" s="34"/>
      <c r="F51" s="114"/>
      <c r="G51" s="114"/>
      <c r="H51" s="114"/>
      <c r="I51" s="114"/>
    </row>
    <row r="52" spans="1:9" ht="12">
      <c r="A52" s="34"/>
      <c r="B52" s="32" t="s">
        <v>158</v>
      </c>
      <c r="C52" s="29"/>
      <c r="D52" s="34"/>
      <c r="E52" s="34"/>
      <c r="F52" s="110"/>
      <c r="G52" s="110"/>
      <c r="H52" s="110"/>
      <c r="I52" s="110"/>
    </row>
    <row r="53" spans="1:9" ht="12">
      <c r="A53" s="34"/>
      <c r="B53" s="32"/>
      <c r="C53" s="29"/>
      <c r="D53" s="34"/>
      <c r="E53" s="34"/>
      <c r="F53" s="114"/>
      <c r="G53" s="114"/>
      <c r="H53" s="114"/>
      <c r="I53" s="114"/>
    </row>
    <row r="54" spans="1:9" ht="12">
      <c r="A54" s="34"/>
      <c r="B54" s="32" t="s">
        <v>162</v>
      </c>
      <c r="C54" s="29"/>
      <c r="D54" s="34"/>
      <c r="E54" s="34"/>
      <c r="F54" s="110"/>
      <c r="G54" s="110"/>
      <c r="H54" s="110"/>
      <c r="I54" s="110"/>
    </row>
    <row r="55" spans="1:9" ht="12">
      <c r="A55" s="34"/>
      <c r="B55" s="32" t="s">
        <v>160</v>
      </c>
      <c r="C55" s="29"/>
      <c r="D55" s="34"/>
      <c r="E55" s="34"/>
      <c r="F55" s="110"/>
      <c r="G55" s="110"/>
      <c r="H55" s="110"/>
      <c r="I55" s="110"/>
    </row>
    <row r="56" spans="1:9" ht="12">
      <c r="A56" s="76"/>
      <c r="B56" s="109"/>
      <c r="C56" s="109"/>
      <c r="D56" s="76"/>
      <c r="E56" s="108"/>
      <c r="F56" s="108"/>
      <c r="G56" s="108"/>
      <c r="H56" s="108"/>
      <c r="I56" s="108"/>
    </row>
    <row r="57" spans="1:9" ht="12">
      <c r="A57" s="76"/>
      <c r="B57" s="109"/>
      <c r="C57" s="109"/>
      <c r="D57" s="76"/>
      <c r="E57" s="108"/>
      <c r="F57" s="108"/>
      <c r="G57" s="108"/>
      <c r="H57" s="108"/>
      <c r="I57" s="108"/>
    </row>
    <row r="58" spans="1:9" ht="12">
      <c r="A58" s="76"/>
      <c r="B58" s="109"/>
      <c r="C58" s="109"/>
      <c r="D58" s="76"/>
      <c r="E58" s="108"/>
      <c r="F58" s="108"/>
      <c r="G58" s="108"/>
      <c r="H58" s="108"/>
      <c r="I58" s="108"/>
    </row>
  </sheetData>
  <sheetProtection password="884D" sheet="1" objects="1" scenarios="1"/>
  <printOptions/>
  <pageMargins left="0.7480314960629921" right="0.7480314960629921" top="0.984251968503937" bottom="0.984251968503937" header="0.5118110236220472" footer="0.5118110236220472"/>
  <pageSetup fitToHeight="1" fitToWidth="1" horizontalDpi="300" verticalDpi="300" orientation="portrait" paperSize="9" scale="96" r:id="rId1"/>
  <headerFooter alignWithMargins="0">
    <oddHeader>&amp;C&amp;A</oddHeader>
    <oddFooter>&amp;C&amp;D    &amp;T</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35"/>
  <sheetViews>
    <sheetView workbookViewId="0" topLeftCell="A1">
      <selection activeCell="K32" sqref="K32"/>
    </sheetView>
  </sheetViews>
  <sheetFormatPr defaultColWidth="9.140625" defaultRowHeight="12.75"/>
  <cols>
    <col min="1" max="1" width="2.7109375" style="77" customWidth="1"/>
    <col min="2" max="2" width="31.7109375" style="77" customWidth="1"/>
    <col min="3" max="3" width="13.57421875" style="77" customWidth="1"/>
    <col min="4" max="5" width="5.57421875" style="77" customWidth="1"/>
    <col min="6" max="9" width="8.7109375" style="77" customWidth="1"/>
    <col min="10" max="16384" width="9.140625" style="77" customWidth="1"/>
  </cols>
  <sheetData>
    <row r="1" spans="1:9" ht="12">
      <c r="A1" s="34" t="s">
        <v>440</v>
      </c>
      <c r="B1" s="32"/>
      <c r="C1" s="108"/>
      <c r="D1" s="76"/>
      <c r="E1" s="108"/>
      <c r="F1" s="108"/>
      <c r="G1" s="108"/>
      <c r="H1" s="108"/>
      <c r="I1" s="108"/>
    </row>
    <row r="2" spans="1:9" ht="12">
      <c r="A2" s="31" t="s">
        <v>429</v>
      </c>
      <c r="B2" s="32"/>
      <c r="C2" s="108"/>
      <c r="D2" s="76"/>
      <c r="E2" s="108"/>
      <c r="F2" s="108"/>
      <c r="G2" s="108"/>
      <c r="H2" s="108"/>
      <c r="I2" s="108"/>
    </row>
    <row r="3" spans="1:9" ht="12">
      <c r="A3" s="34" t="s">
        <v>169</v>
      </c>
      <c r="B3" s="32"/>
      <c r="C3" s="108"/>
      <c r="D3" s="76"/>
      <c r="E3" s="108"/>
      <c r="F3" s="108"/>
      <c r="G3" s="108"/>
      <c r="H3" s="108"/>
      <c r="I3" s="108"/>
    </row>
    <row r="4" spans="1:9" ht="12">
      <c r="A4" s="34"/>
      <c r="B4" s="32"/>
      <c r="C4" s="108"/>
      <c r="D4" s="76"/>
      <c r="E4" s="108"/>
      <c r="F4" s="108"/>
      <c r="G4" s="108"/>
      <c r="H4" s="108"/>
      <c r="I4" s="108"/>
    </row>
    <row r="5" spans="1:9" ht="12">
      <c r="A5" s="34" t="s">
        <v>514</v>
      </c>
      <c r="B5" s="34"/>
      <c r="D5" s="34">
        <f>IF(INDEX(DETAILS,1,1)="","",INDEX(DETAILS,1,1))</f>
      </c>
      <c r="E5" s="108"/>
      <c r="F5" s="108"/>
      <c r="G5" s="108"/>
      <c r="H5" s="108"/>
      <c r="I5" s="108"/>
    </row>
    <row r="6" spans="1:9" ht="12">
      <c r="A6" s="34" t="s">
        <v>515</v>
      </c>
      <c r="B6" s="34"/>
      <c r="D6" s="34">
        <f>IF(INDEX(DETAILS,2,1)="","",INDEX(DETAILS,2,1))</f>
      </c>
      <c r="E6" s="108"/>
      <c r="F6" s="108"/>
      <c r="G6" s="108"/>
      <c r="H6" s="108"/>
      <c r="I6" s="108"/>
    </row>
    <row r="7" spans="1:9" ht="12">
      <c r="A7" s="34" t="s">
        <v>516</v>
      </c>
      <c r="B7" s="34"/>
      <c r="D7" s="34">
        <f>IF(INDEX(DETAILS,3,1)="","",INDEX(DETAILS,3,1))</f>
      </c>
      <c r="E7" s="108"/>
      <c r="F7" s="108"/>
      <c r="G7" s="108"/>
      <c r="H7" s="108"/>
      <c r="I7" s="108"/>
    </row>
    <row r="9" spans="1:9" ht="48">
      <c r="A9" s="76"/>
      <c r="B9" s="109"/>
      <c r="C9" s="109"/>
      <c r="D9" s="76"/>
      <c r="E9" s="76"/>
      <c r="F9" s="28" t="str">
        <f>'FORM 1'!F9</f>
        <v>Year Ended 31/7/2004</v>
      </c>
      <c r="G9" s="28" t="str">
        <f>'FORM 1'!G9</f>
        <v>Year Ended 31/7/2005</v>
      </c>
      <c r="H9" s="28" t="str">
        <f>'FORM 1'!H9</f>
        <v>Year Ended 31/7/2006</v>
      </c>
      <c r="I9" s="28" t="str">
        <f>'FORM 1'!I9</f>
        <v>Year Ended 31/7/2007</v>
      </c>
    </row>
    <row r="10" spans="1:9" ht="12">
      <c r="A10" s="32">
        <v>1</v>
      </c>
      <c r="B10" s="32" t="s">
        <v>161</v>
      </c>
      <c r="C10" s="29"/>
      <c r="D10" s="34"/>
      <c r="E10" s="34"/>
      <c r="F10" s="48" t="s">
        <v>380</v>
      </c>
      <c r="G10" s="48" t="s">
        <v>380</v>
      </c>
      <c r="H10" s="48" t="s">
        <v>380</v>
      </c>
      <c r="I10" s="48" t="s">
        <v>380</v>
      </c>
    </row>
    <row r="11" spans="1:9" ht="12">
      <c r="A11" s="32"/>
      <c r="B11" s="32" t="s">
        <v>170</v>
      </c>
      <c r="C11" s="29"/>
      <c r="D11" s="34"/>
      <c r="E11" s="34"/>
      <c r="F11" s="112">
        <f>'SCHED 2'!F19+'SCHED 2'!F29+'SCHED 2'!F37+'SCHED 2'!F25</f>
        <v>0</v>
      </c>
      <c r="G11" s="112">
        <f>'SCHED 2'!G19+'SCHED 2'!G29+'SCHED 2'!G37+'SCHED 2'!G25</f>
        <v>0</v>
      </c>
      <c r="H11" s="112">
        <f>'SCHED 2'!H19+'SCHED 2'!H29+'SCHED 2'!H37+'SCHED 2'!H25</f>
        <v>0</v>
      </c>
      <c r="I11" s="112">
        <f>'SCHED 2'!I19+'SCHED 2'!I29+'SCHED 2'!I37+'SCHED 2'!I25</f>
        <v>0</v>
      </c>
    </row>
    <row r="12" spans="1:9" ht="12">
      <c r="A12" s="32"/>
      <c r="B12" s="29"/>
      <c r="C12" s="29"/>
      <c r="D12" s="34"/>
      <c r="E12" s="34"/>
      <c r="F12" s="114"/>
      <c r="G12" s="114"/>
      <c r="H12" s="114"/>
      <c r="I12" s="114"/>
    </row>
    <row r="13" spans="1:9" ht="12">
      <c r="A13" s="32">
        <v>2</v>
      </c>
      <c r="B13" s="32" t="s">
        <v>163</v>
      </c>
      <c r="C13" s="29"/>
      <c r="D13" s="34"/>
      <c r="E13" s="34"/>
      <c r="F13" s="114"/>
      <c r="G13" s="114"/>
      <c r="H13" s="114"/>
      <c r="I13" s="114"/>
    </row>
    <row r="14" spans="1:9" ht="12">
      <c r="A14" s="32"/>
      <c r="B14" s="32" t="s">
        <v>171</v>
      </c>
      <c r="C14" s="29"/>
      <c r="D14" s="34"/>
      <c r="E14" s="34"/>
      <c r="F14" s="110"/>
      <c r="G14" s="110"/>
      <c r="H14" s="110"/>
      <c r="I14" s="110"/>
    </row>
    <row r="15" spans="1:9" ht="12">
      <c r="A15" s="32"/>
      <c r="B15" s="32" t="s">
        <v>172</v>
      </c>
      <c r="C15" s="29"/>
      <c r="D15" s="34"/>
      <c r="E15" s="34"/>
      <c r="F15" s="110"/>
      <c r="G15" s="110"/>
      <c r="H15" s="110"/>
      <c r="I15" s="110"/>
    </row>
    <row r="16" spans="1:9" ht="12">
      <c r="A16" s="32"/>
      <c r="B16" s="32" t="s">
        <v>173</v>
      </c>
      <c r="C16" s="29"/>
      <c r="D16" s="34"/>
      <c r="E16" s="34"/>
      <c r="F16" s="112">
        <f>SUM(F14:F15)-'SCHED 2'!F25</f>
        <v>0</v>
      </c>
      <c r="G16" s="112">
        <f>SUM(G14:G15)-'SCHED 2'!G25</f>
        <v>0</v>
      </c>
      <c r="H16" s="112">
        <f>SUM(H14:H15)-'SCHED 2'!H25</f>
        <v>0</v>
      </c>
      <c r="I16" s="112">
        <f>SUM(I14:I15)-'SCHED 2'!I25</f>
        <v>0</v>
      </c>
    </row>
    <row r="17" spans="1:9" ht="12">
      <c r="A17" s="32"/>
      <c r="B17" s="29"/>
      <c r="C17" s="29"/>
      <c r="D17" s="34"/>
      <c r="E17" s="34"/>
      <c r="F17" s="148"/>
      <c r="G17" s="148"/>
      <c r="H17" s="148"/>
      <c r="I17" s="148"/>
    </row>
    <row r="18" spans="1:9" ht="12">
      <c r="A18" s="32">
        <v>3</v>
      </c>
      <c r="B18" s="32" t="s">
        <v>165</v>
      </c>
      <c r="C18" s="29"/>
      <c r="D18" s="34"/>
      <c r="E18" s="34"/>
      <c r="F18" s="148"/>
      <c r="G18" s="148"/>
      <c r="H18" s="148"/>
      <c r="I18" s="148"/>
    </row>
    <row r="19" spans="1:9" ht="12">
      <c r="A19" s="32"/>
      <c r="B19" s="32" t="s">
        <v>170</v>
      </c>
      <c r="C19" s="29"/>
      <c r="D19" s="34"/>
      <c r="E19" s="34"/>
      <c r="F19" s="112">
        <f>'SCHED 2'!F11+'SCHED 2'!F20+'SCHED 2'!F38</f>
        <v>0</v>
      </c>
      <c r="G19" s="112">
        <f>'SCHED 2'!G11+'SCHED 2'!G20+'SCHED 2'!G38</f>
        <v>0</v>
      </c>
      <c r="H19" s="112">
        <f>'SCHED 2'!H11+'SCHED 2'!H20+'SCHED 2'!H38</f>
        <v>0</v>
      </c>
      <c r="I19" s="112">
        <f>'SCHED 2'!I11+'SCHED 2'!I20+'SCHED 2'!I38</f>
        <v>0</v>
      </c>
    </row>
    <row r="20" spans="1:9" ht="12">
      <c r="A20" s="32"/>
      <c r="B20" s="29"/>
      <c r="C20" s="29"/>
      <c r="D20" s="34"/>
      <c r="E20" s="34"/>
      <c r="F20" s="148"/>
      <c r="G20" s="148"/>
      <c r="H20" s="148"/>
      <c r="I20" s="148"/>
    </row>
    <row r="21" spans="1:9" ht="12">
      <c r="A21" s="32">
        <v>4</v>
      </c>
      <c r="B21" s="32" t="s">
        <v>166</v>
      </c>
      <c r="C21" s="29"/>
      <c r="D21" s="34"/>
      <c r="E21" s="34"/>
      <c r="F21" s="114"/>
      <c r="G21" s="114"/>
      <c r="H21" s="114"/>
      <c r="I21" s="114"/>
    </row>
    <row r="22" spans="1:9" ht="12">
      <c r="A22" s="32"/>
      <c r="B22" s="32" t="s">
        <v>171</v>
      </c>
      <c r="C22" s="29"/>
      <c r="D22" s="34"/>
      <c r="E22" s="34"/>
      <c r="F22" s="110"/>
      <c r="G22" s="110"/>
      <c r="H22" s="110"/>
      <c r="I22" s="110"/>
    </row>
    <row r="23" spans="1:9" ht="12">
      <c r="A23" s="32"/>
      <c r="B23" s="32" t="s">
        <v>172</v>
      </c>
      <c r="C23" s="29"/>
      <c r="D23" s="34"/>
      <c r="E23" s="34"/>
      <c r="F23" s="110"/>
      <c r="G23" s="110"/>
      <c r="H23" s="110"/>
      <c r="I23" s="110"/>
    </row>
    <row r="24" spans="1:9" ht="12">
      <c r="A24" s="32"/>
      <c r="B24" s="32" t="s">
        <v>174</v>
      </c>
      <c r="C24" s="29"/>
      <c r="D24" s="34"/>
      <c r="E24" s="34"/>
      <c r="F24" s="112">
        <f>SUM(F22:F23)</f>
        <v>0</v>
      </c>
      <c r="G24" s="112">
        <f>SUM(G22:G23)</f>
        <v>0</v>
      </c>
      <c r="H24" s="112">
        <f>SUM(H22:H23)</f>
        <v>0</v>
      </c>
      <c r="I24" s="112">
        <f>SUM(I22:I23)</f>
        <v>0</v>
      </c>
    </row>
    <row r="25" spans="1:9" ht="12">
      <c r="A25" s="32"/>
      <c r="B25" s="29"/>
      <c r="C25" s="29"/>
      <c r="D25" s="34"/>
      <c r="E25" s="34"/>
      <c r="F25" s="148"/>
      <c r="G25" s="148"/>
      <c r="H25" s="148"/>
      <c r="I25" s="148"/>
    </row>
    <row r="26" spans="1:9" ht="12">
      <c r="A26" s="32">
        <v>5</v>
      </c>
      <c r="B26" s="194" t="s">
        <v>167</v>
      </c>
      <c r="C26" s="29"/>
      <c r="D26" s="34"/>
      <c r="E26" s="34"/>
      <c r="F26" s="148"/>
      <c r="G26" s="148"/>
      <c r="H26" s="148"/>
      <c r="I26" s="148"/>
    </row>
    <row r="27" spans="1:9" ht="12">
      <c r="A27" s="32"/>
      <c r="B27" s="32" t="s">
        <v>170</v>
      </c>
      <c r="C27" s="29"/>
      <c r="D27" s="34"/>
      <c r="E27" s="34"/>
      <c r="F27" s="111"/>
      <c r="G27" s="111"/>
      <c r="H27" s="111"/>
      <c r="I27" s="111"/>
    </row>
    <row r="28" spans="1:9" ht="12">
      <c r="A28" s="32"/>
      <c r="B28" s="194"/>
      <c r="C28" s="29"/>
      <c r="D28" s="34"/>
      <c r="E28" s="34"/>
      <c r="F28" s="148"/>
      <c r="G28" s="148"/>
      <c r="H28" s="148"/>
      <c r="I28" s="148"/>
    </row>
    <row r="29" spans="1:9" ht="12">
      <c r="A29" s="32">
        <v>6</v>
      </c>
      <c r="B29" s="32" t="s">
        <v>168</v>
      </c>
      <c r="C29" s="29"/>
      <c r="D29" s="34"/>
      <c r="E29" s="34"/>
      <c r="F29" s="114"/>
      <c r="G29" s="114"/>
      <c r="H29" s="114"/>
      <c r="I29" s="114"/>
    </row>
    <row r="30" spans="1:9" ht="12">
      <c r="A30" s="34"/>
      <c r="B30" s="32" t="s">
        <v>171</v>
      </c>
      <c r="C30" s="29"/>
      <c r="D30" s="34"/>
      <c r="E30" s="34"/>
      <c r="F30" s="110"/>
      <c r="G30" s="110"/>
      <c r="H30" s="110"/>
      <c r="I30" s="110"/>
    </row>
    <row r="31" spans="1:9" ht="12">
      <c r="A31" s="34"/>
      <c r="B31" s="32" t="s">
        <v>172</v>
      </c>
      <c r="C31" s="29"/>
      <c r="D31" s="34"/>
      <c r="E31" s="34"/>
      <c r="F31" s="110"/>
      <c r="G31" s="110"/>
      <c r="H31" s="110"/>
      <c r="I31" s="110"/>
    </row>
    <row r="32" spans="1:9" ht="12">
      <c r="A32" s="34"/>
      <c r="B32" s="32" t="s">
        <v>174</v>
      </c>
      <c r="C32" s="29"/>
      <c r="D32" s="34"/>
      <c r="E32" s="34"/>
      <c r="F32" s="112">
        <f>SUM(F30:F31)</f>
        <v>0</v>
      </c>
      <c r="G32" s="112">
        <f>SUM(G30:G31)</f>
        <v>0</v>
      </c>
      <c r="H32" s="112">
        <f>SUM(H30:H31)</f>
        <v>0</v>
      </c>
      <c r="I32" s="112">
        <f>SUM(I30:I31)</f>
        <v>0</v>
      </c>
    </row>
    <row r="33" spans="1:9" ht="12">
      <c r="A33" s="76"/>
      <c r="B33" s="109"/>
      <c r="C33" s="109"/>
      <c r="D33" s="76"/>
      <c r="E33" s="108"/>
      <c r="F33" s="108"/>
      <c r="G33" s="108"/>
      <c r="H33" s="108"/>
      <c r="I33" s="108"/>
    </row>
    <row r="34" spans="1:9" ht="12">
      <c r="A34" s="76"/>
      <c r="B34" s="109"/>
      <c r="C34" s="109"/>
      <c r="D34" s="76"/>
      <c r="E34" s="108"/>
      <c r="F34" s="108"/>
      <c r="G34" s="108"/>
      <c r="H34" s="108"/>
      <c r="I34" s="108"/>
    </row>
    <row r="35" spans="1:9" ht="12">
      <c r="A35" s="76"/>
      <c r="B35" s="109"/>
      <c r="C35" s="109"/>
      <c r="D35" s="76"/>
      <c r="E35" s="108"/>
      <c r="F35" s="108"/>
      <c r="G35" s="108"/>
      <c r="H35" s="108"/>
      <c r="I35" s="108"/>
    </row>
  </sheetData>
  <sheetProtection password="884D" sheet="1" objects="1" scenarios="1"/>
  <printOptions/>
  <pageMargins left="0.7480314960629921" right="0.7480314960629921" top="0.984251968503937" bottom="0.984251968503937" header="0.5118110236220472" footer="0.5118110236220472"/>
  <pageSetup fitToHeight="1" fitToWidth="1" horizontalDpi="300" verticalDpi="300" orientation="portrait" paperSize="9" scale="93" r:id="rId1"/>
  <headerFooter alignWithMargins="0">
    <oddHeader>&amp;C&amp;A</oddHeader>
    <oddFooter>&amp;C&amp;D    &amp;T</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H28" sqref="H28"/>
    </sheetView>
  </sheetViews>
  <sheetFormatPr defaultColWidth="9.140625" defaultRowHeight="12.75"/>
  <cols>
    <col min="1" max="1" width="2.7109375" style="77" customWidth="1"/>
    <col min="2" max="2" width="39.00390625" style="77" customWidth="1"/>
    <col min="3" max="3" width="11.7109375" style="77" customWidth="1"/>
    <col min="4" max="4" width="8.7109375" style="77" customWidth="1"/>
    <col min="5" max="5" width="8.28125" style="77" customWidth="1"/>
    <col min="6" max="9" width="8.7109375" style="77" customWidth="1"/>
    <col min="10" max="16384" width="9.140625" style="77" customWidth="1"/>
  </cols>
  <sheetData>
    <row r="1" spans="1:9" ht="12">
      <c r="A1" s="34" t="s">
        <v>441</v>
      </c>
      <c r="B1" s="32"/>
      <c r="C1" s="108"/>
      <c r="D1" s="76"/>
      <c r="E1" s="108"/>
      <c r="F1" s="108"/>
      <c r="G1" s="108"/>
      <c r="H1" s="108"/>
      <c r="I1" s="108"/>
    </row>
    <row r="2" spans="1:9" ht="12">
      <c r="A2" s="31" t="s">
        <v>429</v>
      </c>
      <c r="B2" s="32"/>
      <c r="C2" s="108"/>
      <c r="D2" s="76"/>
      <c r="E2" s="108"/>
      <c r="F2" s="108"/>
      <c r="G2" s="108"/>
      <c r="H2" s="108"/>
      <c r="I2" s="108"/>
    </row>
    <row r="3" spans="1:9" ht="12">
      <c r="A3" s="34" t="s">
        <v>175</v>
      </c>
      <c r="B3" s="32"/>
      <c r="C3" s="108"/>
      <c r="D3" s="76"/>
      <c r="E3" s="108"/>
      <c r="F3" s="108"/>
      <c r="G3" s="108"/>
      <c r="H3" s="108"/>
      <c r="I3" s="108"/>
    </row>
    <row r="4" spans="1:9" ht="12">
      <c r="A4" s="34"/>
      <c r="B4" s="32"/>
      <c r="C4" s="108"/>
      <c r="D4" s="76"/>
      <c r="E4" s="108"/>
      <c r="F4" s="108"/>
      <c r="G4" s="108"/>
      <c r="H4" s="108"/>
      <c r="I4" s="108"/>
    </row>
    <row r="5" spans="1:9" ht="12">
      <c r="A5" s="34" t="s">
        <v>514</v>
      </c>
      <c r="B5" s="34"/>
      <c r="D5" s="34">
        <f>IF(INDEX(DETAILS,1,1)="","",INDEX(DETAILS,1,1))</f>
      </c>
      <c r="E5" s="108"/>
      <c r="F5" s="108"/>
      <c r="G5" s="108"/>
      <c r="H5" s="108"/>
      <c r="I5" s="108"/>
    </row>
    <row r="6" spans="1:9" ht="12">
      <c r="A6" s="34" t="s">
        <v>515</v>
      </c>
      <c r="B6" s="34"/>
      <c r="D6" s="34">
        <f>IF(INDEX(DETAILS,2,1)="","",INDEX(DETAILS,2,1))</f>
      </c>
      <c r="E6" s="108"/>
      <c r="F6" s="108"/>
      <c r="G6" s="108"/>
      <c r="H6" s="108"/>
      <c r="I6" s="108"/>
    </row>
    <row r="7" spans="1:9" ht="12">
      <c r="A7" s="34" t="s">
        <v>516</v>
      </c>
      <c r="B7" s="34"/>
      <c r="D7" s="34">
        <f>IF(INDEX(DETAILS,3,1)="","",INDEX(DETAILS,3,1))</f>
      </c>
      <c r="E7" s="108"/>
      <c r="F7" s="108"/>
      <c r="G7" s="108"/>
      <c r="H7" s="108"/>
      <c r="I7" s="108"/>
    </row>
    <row r="9" spans="1:9" ht="48">
      <c r="A9" s="76"/>
      <c r="B9" s="109"/>
      <c r="C9" s="109"/>
      <c r="D9" s="76"/>
      <c r="E9" s="76"/>
      <c r="F9" s="28" t="str">
        <f>'FORM 1'!F9</f>
        <v>Year Ended 31/7/2004</v>
      </c>
      <c r="G9" s="28" t="str">
        <f>'FORM 1'!G9</f>
        <v>Year Ended 31/7/2005</v>
      </c>
      <c r="H9" s="28" t="str">
        <f>'FORM 1'!H9</f>
        <v>Year Ended 31/7/2006</v>
      </c>
      <c r="I9" s="28" t="str">
        <f>'FORM 1'!I9</f>
        <v>Year Ended 31/7/2007</v>
      </c>
    </row>
    <row r="10" spans="1:9" ht="12">
      <c r="A10" s="76"/>
      <c r="B10" s="29"/>
      <c r="C10" s="29"/>
      <c r="D10" s="34"/>
      <c r="E10" s="34"/>
      <c r="F10" s="48" t="s">
        <v>380</v>
      </c>
      <c r="G10" s="48" t="s">
        <v>380</v>
      </c>
      <c r="H10" s="48" t="s">
        <v>380</v>
      </c>
      <c r="I10" s="48" t="s">
        <v>380</v>
      </c>
    </row>
    <row r="11" spans="1:9" ht="12">
      <c r="A11" s="32">
        <v>1</v>
      </c>
      <c r="B11" s="32" t="s">
        <v>176</v>
      </c>
      <c r="C11" s="29"/>
      <c r="D11" s="34"/>
      <c r="E11" s="34"/>
      <c r="F11" s="110"/>
      <c r="G11" s="110"/>
      <c r="H11" s="110"/>
      <c r="I11" s="110"/>
    </row>
    <row r="12" spans="1:9" ht="12">
      <c r="A12" s="32">
        <v>2</v>
      </c>
      <c r="B12" s="32" t="s">
        <v>177</v>
      </c>
      <c r="C12" s="29"/>
      <c r="D12" s="34"/>
      <c r="E12" s="34"/>
      <c r="F12" s="110"/>
      <c r="G12" s="110"/>
      <c r="H12" s="110"/>
      <c r="I12" s="110"/>
    </row>
    <row r="13" spans="1:9" ht="12">
      <c r="A13" s="32">
        <v>3</v>
      </c>
      <c r="B13" s="32" t="s">
        <v>178</v>
      </c>
      <c r="C13" s="29"/>
      <c r="D13" s="34"/>
      <c r="E13" s="34"/>
      <c r="F13" s="112">
        <f>SUM(F11:F12)</f>
        <v>0</v>
      </c>
      <c r="G13" s="112">
        <f>SUM(G11:G12)</f>
        <v>0</v>
      </c>
      <c r="H13" s="112">
        <f>SUM(H11:H12)</f>
        <v>0</v>
      </c>
      <c r="I13" s="112">
        <f>SUM(I11:I12)</f>
        <v>0</v>
      </c>
    </row>
    <row r="14" spans="1:9" ht="12">
      <c r="A14" s="108"/>
      <c r="B14" s="29"/>
      <c r="C14" s="29"/>
      <c r="D14" s="34"/>
      <c r="E14" s="34"/>
      <c r="F14" s="114"/>
      <c r="G14" s="114"/>
      <c r="H14" s="114"/>
      <c r="I14" s="114"/>
    </row>
    <row r="15" spans="1:9" ht="12">
      <c r="A15" s="32">
        <v>4</v>
      </c>
      <c r="B15" s="32" t="s">
        <v>473</v>
      </c>
      <c r="C15" s="194" t="s">
        <v>179</v>
      </c>
      <c r="D15" s="34"/>
      <c r="E15" s="34"/>
      <c r="F15" s="110"/>
      <c r="G15" s="110"/>
      <c r="H15" s="110"/>
      <c r="I15" s="110"/>
    </row>
    <row r="16" spans="1:9" ht="12">
      <c r="A16" s="32"/>
      <c r="B16" s="32"/>
      <c r="C16" s="194" t="s">
        <v>180</v>
      </c>
      <c r="D16" s="34"/>
      <c r="E16" s="34"/>
      <c r="F16" s="110"/>
      <c r="G16" s="110"/>
      <c r="H16" s="110"/>
      <c r="I16" s="110"/>
    </row>
    <row r="17" spans="1:9" ht="12">
      <c r="A17" s="32">
        <v>5</v>
      </c>
      <c r="B17" s="32" t="s">
        <v>483</v>
      </c>
      <c r="C17" s="194" t="s">
        <v>179</v>
      </c>
      <c r="D17" s="34"/>
      <c r="E17" s="34"/>
      <c r="F17" s="110"/>
      <c r="G17" s="110"/>
      <c r="H17" s="110"/>
      <c r="I17" s="110"/>
    </row>
    <row r="18" spans="1:9" ht="12">
      <c r="A18" s="32"/>
      <c r="B18" s="32"/>
      <c r="C18" s="194" t="s">
        <v>180</v>
      </c>
      <c r="D18" s="34"/>
      <c r="E18" s="34"/>
      <c r="F18" s="110"/>
      <c r="G18" s="110"/>
      <c r="H18" s="110"/>
      <c r="I18" s="110"/>
    </row>
    <row r="19" spans="1:9" ht="12">
      <c r="A19" s="32">
        <v>6</v>
      </c>
      <c r="B19" s="32" t="s">
        <v>474</v>
      </c>
      <c r="C19" s="194" t="s">
        <v>179</v>
      </c>
      <c r="D19" s="34"/>
      <c r="E19" s="34"/>
      <c r="F19" s="110"/>
      <c r="G19" s="110"/>
      <c r="H19" s="110"/>
      <c r="I19" s="110"/>
    </row>
    <row r="20" spans="1:9" ht="12">
      <c r="A20" s="32"/>
      <c r="B20" s="32"/>
      <c r="C20" s="194" t="s">
        <v>180</v>
      </c>
      <c r="D20" s="34"/>
      <c r="E20" s="34"/>
      <c r="F20" s="110"/>
      <c r="G20" s="110"/>
      <c r="H20" s="110"/>
      <c r="I20" s="110"/>
    </row>
    <row r="21" spans="1:9" ht="12">
      <c r="A21" s="32">
        <v>7</v>
      </c>
      <c r="B21" s="32" t="s">
        <v>475</v>
      </c>
      <c r="C21" s="194" t="s">
        <v>179</v>
      </c>
      <c r="D21" s="34"/>
      <c r="E21" s="34"/>
      <c r="F21" s="110"/>
      <c r="G21" s="110"/>
      <c r="H21" s="110"/>
      <c r="I21" s="110"/>
    </row>
    <row r="22" spans="1:9" ht="12">
      <c r="A22" s="32"/>
      <c r="B22" s="32"/>
      <c r="C22" s="194" t="s">
        <v>180</v>
      </c>
      <c r="D22" s="34"/>
      <c r="E22" s="34"/>
      <c r="F22" s="110"/>
      <c r="G22" s="110"/>
      <c r="H22" s="110"/>
      <c r="I22" s="110"/>
    </row>
    <row r="23" spans="1:9" ht="12">
      <c r="A23" s="32">
        <v>8</v>
      </c>
      <c r="B23" s="32" t="s">
        <v>484</v>
      </c>
      <c r="C23" s="194" t="s">
        <v>179</v>
      </c>
      <c r="D23" s="34"/>
      <c r="E23" s="34"/>
      <c r="F23" s="110"/>
      <c r="G23" s="110"/>
      <c r="H23" s="110"/>
      <c r="I23" s="110"/>
    </row>
    <row r="24" spans="1:9" ht="12">
      <c r="A24" s="32"/>
      <c r="B24" s="32"/>
      <c r="C24" s="194" t="s">
        <v>180</v>
      </c>
      <c r="D24" s="34"/>
      <c r="E24" s="34"/>
      <c r="F24" s="110"/>
      <c r="G24" s="110"/>
      <c r="H24" s="110"/>
      <c r="I24" s="110"/>
    </row>
    <row r="25" spans="1:9" ht="12">
      <c r="A25" s="32">
        <v>9</v>
      </c>
      <c r="B25" s="32" t="s">
        <v>476</v>
      </c>
      <c r="C25" s="194" t="s">
        <v>179</v>
      </c>
      <c r="D25" s="34"/>
      <c r="E25" s="34"/>
      <c r="F25" s="110"/>
      <c r="G25" s="110"/>
      <c r="H25" s="110"/>
      <c r="I25" s="110"/>
    </row>
    <row r="26" spans="1:9" ht="12">
      <c r="A26" s="32"/>
      <c r="B26" s="32"/>
      <c r="C26" s="194" t="s">
        <v>180</v>
      </c>
      <c r="D26" s="34"/>
      <c r="E26" s="34"/>
      <c r="F26" s="110"/>
      <c r="G26" s="110"/>
      <c r="H26" s="110"/>
      <c r="I26" s="110"/>
    </row>
    <row r="27" spans="1:9" ht="12">
      <c r="A27" s="32">
        <v>10</v>
      </c>
      <c r="B27" s="32" t="s">
        <v>181</v>
      </c>
      <c r="C27" s="32"/>
      <c r="D27" s="32"/>
      <c r="E27" s="32"/>
      <c r="F27" s="78">
        <f>F15+F17+F19+F21+F23+F25</f>
        <v>0</v>
      </c>
      <c r="G27" s="78">
        <f>G15+G17+G19+G21+G23+G25</f>
        <v>0</v>
      </c>
      <c r="H27" s="78">
        <f>H15+H17+H19+H21+H23+H25</f>
        <v>0</v>
      </c>
      <c r="I27" s="78">
        <f>I15+I17+I19+I21+I23+I25</f>
        <v>0</v>
      </c>
    </row>
    <row r="28" spans="1:9" ht="12">
      <c r="A28" s="32">
        <v>11</v>
      </c>
      <c r="B28" s="32" t="s">
        <v>182</v>
      </c>
      <c r="C28" s="29"/>
      <c r="D28" s="34"/>
      <c r="E28" s="34"/>
      <c r="F28" s="78">
        <f>+F16+F18+F20+F22+F24+F26</f>
        <v>0</v>
      </c>
      <c r="G28" s="78">
        <f>+G16+G18+G20+G22+G24+G26</f>
        <v>0</v>
      </c>
      <c r="H28" s="78">
        <f>+H16+H18+H20+H22+H24+H26</f>
        <v>0</v>
      </c>
      <c r="I28" s="78">
        <f>+I16+I18+I20+I22+I24+I26</f>
        <v>0</v>
      </c>
    </row>
    <row r="29" spans="1:9" ht="12">
      <c r="A29" s="32">
        <v>12</v>
      </c>
      <c r="B29" s="32" t="s">
        <v>183</v>
      </c>
      <c r="C29" s="29"/>
      <c r="D29" s="34"/>
      <c r="E29" s="34"/>
      <c r="F29" s="78">
        <f>SUM(F27:F28)</f>
        <v>0</v>
      </c>
      <c r="G29" s="78">
        <f>SUM(G27:G28)</f>
        <v>0</v>
      </c>
      <c r="H29" s="78">
        <f>SUM(H27:H28)</f>
        <v>0</v>
      </c>
      <c r="I29" s="78">
        <f>SUM(I27:I28)</f>
        <v>0</v>
      </c>
    </row>
    <row r="30" spans="1:9" ht="12">
      <c r="A30" s="32"/>
      <c r="B30" s="29"/>
      <c r="C30" s="29"/>
      <c r="D30" s="34"/>
      <c r="E30" s="34"/>
      <c r="F30" s="114"/>
      <c r="G30" s="114"/>
      <c r="H30" s="114"/>
      <c r="I30" s="114"/>
    </row>
    <row r="31" spans="1:9" ht="12">
      <c r="A31" s="32">
        <v>13</v>
      </c>
      <c r="B31" s="32" t="s">
        <v>184</v>
      </c>
      <c r="C31" s="194" t="s">
        <v>179</v>
      </c>
      <c r="D31" s="34"/>
      <c r="E31" s="34"/>
      <c r="F31" s="110"/>
      <c r="G31" s="110"/>
      <c r="H31" s="110"/>
      <c r="I31" s="110"/>
    </row>
    <row r="32" spans="1:9" ht="12">
      <c r="A32" s="32"/>
      <c r="B32" s="32"/>
      <c r="C32" s="194" t="s">
        <v>180</v>
      </c>
      <c r="D32" s="34"/>
      <c r="E32" s="34"/>
      <c r="F32" s="110"/>
      <c r="G32" s="110"/>
      <c r="H32" s="110"/>
      <c r="I32" s="110"/>
    </row>
    <row r="33" spans="1:9" ht="12">
      <c r="A33" s="32">
        <v>14</v>
      </c>
      <c r="B33" s="32" t="s">
        <v>185</v>
      </c>
      <c r="C33" s="194" t="s">
        <v>179</v>
      </c>
      <c r="D33" s="34"/>
      <c r="E33" s="34"/>
      <c r="F33" s="110"/>
      <c r="G33" s="110"/>
      <c r="H33" s="110"/>
      <c r="I33" s="110"/>
    </row>
    <row r="34" spans="1:9" ht="12">
      <c r="A34" s="32"/>
      <c r="B34" s="32"/>
      <c r="C34" s="194" t="s">
        <v>180</v>
      </c>
      <c r="D34" s="34"/>
      <c r="E34" s="34"/>
      <c r="F34" s="110"/>
      <c r="G34" s="110"/>
      <c r="H34" s="110"/>
      <c r="I34" s="110"/>
    </row>
    <row r="35" spans="1:9" ht="12">
      <c r="A35" s="32">
        <v>15</v>
      </c>
      <c r="B35" s="32" t="s">
        <v>186</v>
      </c>
      <c r="C35" s="194" t="s">
        <v>179</v>
      </c>
      <c r="D35" s="34"/>
      <c r="E35" s="34"/>
      <c r="F35" s="110"/>
      <c r="G35" s="110"/>
      <c r="H35" s="110"/>
      <c r="I35" s="110"/>
    </row>
    <row r="36" spans="1:9" s="108" customFormat="1" ht="12">
      <c r="A36" s="32"/>
      <c r="B36" s="32"/>
      <c r="C36" s="194" t="s">
        <v>180</v>
      </c>
      <c r="D36" s="34"/>
      <c r="E36" s="34"/>
      <c r="F36" s="110"/>
      <c r="G36" s="110"/>
      <c r="H36" s="110"/>
      <c r="I36" s="110"/>
    </row>
    <row r="37" spans="1:9" s="108" customFormat="1" ht="12">
      <c r="A37" s="32">
        <v>16</v>
      </c>
      <c r="B37" s="32" t="s">
        <v>181</v>
      </c>
      <c r="C37" s="32"/>
      <c r="D37" s="32"/>
      <c r="E37" s="32"/>
      <c r="F37" s="112">
        <f aca="true" t="shared" si="0" ref="F37:I38">SUM(F31,F33,F35)</f>
        <v>0</v>
      </c>
      <c r="G37" s="112">
        <f t="shared" si="0"/>
        <v>0</v>
      </c>
      <c r="H37" s="112">
        <f t="shared" si="0"/>
        <v>0</v>
      </c>
      <c r="I37" s="112">
        <f t="shared" si="0"/>
        <v>0</v>
      </c>
    </row>
    <row r="38" spans="1:9" ht="12">
      <c r="A38" s="32">
        <v>17</v>
      </c>
      <c r="B38" s="32" t="s">
        <v>182</v>
      </c>
      <c r="C38" s="29"/>
      <c r="D38" s="34"/>
      <c r="E38" s="34"/>
      <c r="F38" s="112">
        <f t="shared" si="0"/>
        <v>0</v>
      </c>
      <c r="G38" s="112">
        <f t="shared" si="0"/>
        <v>0</v>
      </c>
      <c r="H38" s="112">
        <f t="shared" si="0"/>
        <v>0</v>
      </c>
      <c r="I38" s="112">
        <f t="shared" si="0"/>
        <v>0</v>
      </c>
    </row>
    <row r="39" spans="1:9" ht="12">
      <c r="A39" s="32">
        <v>18</v>
      </c>
      <c r="B39" s="32" t="s">
        <v>187</v>
      </c>
      <c r="C39" s="29"/>
      <c r="D39" s="34"/>
      <c r="E39" s="34"/>
      <c r="F39" s="112">
        <f>SUM(F37:F38)</f>
        <v>0</v>
      </c>
      <c r="G39" s="112">
        <f>SUM(G37:G38)</f>
        <v>0</v>
      </c>
      <c r="H39" s="112">
        <f>SUM(H37:H38)</f>
        <v>0</v>
      </c>
      <c r="I39" s="112">
        <f>SUM(I37:I38)</f>
        <v>0</v>
      </c>
    </row>
    <row r="40" spans="1:9" ht="12">
      <c r="A40" s="76"/>
      <c r="B40" s="109"/>
      <c r="C40" s="109"/>
      <c r="D40" s="76"/>
      <c r="E40" s="108"/>
      <c r="F40" s="108"/>
      <c r="G40" s="108"/>
      <c r="H40" s="108"/>
      <c r="I40" s="108"/>
    </row>
    <row r="41" spans="1:9" ht="12">
      <c r="A41" s="76"/>
      <c r="B41" s="109"/>
      <c r="C41" s="109"/>
      <c r="D41" s="76"/>
      <c r="E41" s="108"/>
      <c r="F41" s="108"/>
      <c r="G41" s="108"/>
      <c r="H41" s="108"/>
      <c r="I41" s="108"/>
    </row>
    <row r="42" spans="1:9" ht="12">
      <c r="A42" s="76"/>
      <c r="B42" s="109"/>
      <c r="C42" s="109"/>
      <c r="D42" s="76"/>
      <c r="E42" s="108"/>
      <c r="F42" s="108"/>
      <c r="G42" s="108"/>
      <c r="H42" s="108"/>
      <c r="I42" s="108"/>
    </row>
  </sheetData>
  <sheetProtection password="884D" sheet="1" objects="1" scenarios="1"/>
  <printOptions/>
  <pageMargins left="0.7480314960629921" right="0.7480314960629921" top="0.984251968503937" bottom="0.984251968503937" header="0.5118110236220472" footer="0.5118110236220472"/>
  <pageSetup fitToHeight="1" fitToWidth="1" horizontalDpi="300" verticalDpi="300" orientation="portrait" paperSize="9" scale="83" r:id="rId1"/>
  <headerFooter alignWithMargins="0">
    <oddHeader>&amp;C&amp;A</oddHeader>
    <oddFooter>&amp;C&amp;D    &amp;T</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22"/>
  <sheetViews>
    <sheetView workbookViewId="0" topLeftCell="A2">
      <selection activeCell="F14" sqref="F14"/>
    </sheetView>
  </sheetViews>
  <sheetFormatPr defaultColWidth="9.140625" defaultRowHeight="12.75"/>
  <cols>
    <col min="1" max="1" width="2.7109375" style="77" customWidth="1"/>
    <col min="2" max="2" width="31.7109375" style="77" customWidth="1"/>
    <col min="3" max="3" width="11.7109375" style="77" customWidth="1"/>
    <col min="4" max="4" width="6.28125" style="77" customWidth="1"/>
    <col min="5" max="9" width="8.7109375" style="77" customWidth="1"/>
    <col min="10" max="16384" width="9.140625" style="77" customWidth="1"/>
  </cols>
  <sheetData>
    <row r="1" spans="1:9" ht="12">
      <c r="A1" s="34" t="s">
        <v>442</v>
      </c>
      <c r="B1" s="32"/>
      <c r="C1" s="108"/>
      <c r="D1" s="76"/>
      <c r="E1" s="108"/>
      <c r="F1" s="108"/>
      <c r="G1" s="108"/>
      <c r="H1" s="108"/>
      <c r="I1" s="108"/>
    </row>
    <row r="2" spans="1:9" ht="12">
      <c r="A2" s="31" t="s">
        <v>429</v>
      </c>
      <c r="B2" s="32"/>
      <c r="C2" s="108"/>
      <c r="D2" s="76"/>
      <c r="E2" s="108"/>
      <c r="F2" s="108"/>
      <c r="G2" s="108"/>
      <c r="H2" s="108"/>
      <c r="I2" s="108"/>
    </row>
    <row r="3" spans="1:9" ht="12">
      <c r="A3" s="34" t="s">
        <v>188</v>
      </c>
      <c r="B3" s="32"/>
      <c r="C3" s="108"/>
      <c r="D3" s="76"/>
      <c r="E3" s="108"/>
      <c r="F3" s="108"/>
      <c r="G3" s="108"/>
      <c r="H3" s="108"/>
      <c r="I3" s="108"/>
    </row>
    <row r="4" spans="1:9" ht="12">
      <c r="A4" s="76"/>
      <c r="B4" s="108"/>
      <c r="C4" s="108"/>
      <c r="D4" s="76"/>
      <c r="E4" s="108"/>
      <c r="F4" s="108"/>
      <c r="G4" s="108"/>
      <c r="H4" s="108"/>
      <c r="I4" s="108"/>
    </row>
    <row r="5" spans="1:9" ht="12">
      <c r="A5" s="34" t="s">
        <v>514</v>
      </c>
      <c r="B5" s="34"/>
      <c r="D5" s="34">
        <f>IF(INDEX(DETAILS,1,1)="","",INDEX(DETAILS,1,1))</f>
      </c>
      <c r="E5" s="108"/>
      <c r="F5" s="108"/>
      <c r="G5" s="108"/>
      <c r="H5" s="108"/>
      <c r="I5" s="108"/>
    </row>
    <row r="6" spans="1:9" ht="12">
      <c r="A6" s="34" t="s">
        <v>515</v>
      </c>
      <c r="B6" s="34"/>
      <c r="D6" s="34">
        <f>IF(INDEX(DETAILS,2,1)="","",INDEX(DETAILS,2,1))</f>
      </c>
      <c r="E6" s="108"/>
      <c r="F6" s="108"/>
      <c r="G6" s="108"/>
      <c r="H6" s="108"/>
      <c r="I6" s="108"/>
    </row>
    <row r="7" spans="1:9" ht="12">
      <c r="A7" s="34" t="s">
        <v>516</v>
      </c>
      <c r="B7" s="34"/>
      <c r="D7" s="34">
        <f>IF(INDEX(DETAILS,3,1)="","",INDEX(DETAILS,3,1))</f>
      </c>
      <c r="E7" s="108"/>
      <c r="F7" s="108"/>
      <c r="G7" s="108"/>
      <c r="H7" s="108"/>
      <c r="I7" s="108"/>
    </row>
    <row r="9" spans="1:9" ht="48">
      <c r="A9" s="34"/>
      <c r="B9" s="29"/>
      <c r="C9" s="29"/>
      <c r="D9" s="29"/>
      <c r="E9" s="28" t="str">
        <f>'FORM 3'!E9</f>
        <v>Year Ended 31/7/2003</v>
      </c>
      <c r="F9" s="28" t="str">
        <f>'FORM 1'!F9</f>
        <v>Year Ended 31/7/2004</v>
      </c>
      <c r="G9" s="28" t="str">
        <f>'FORM 1'!G9</f>
        <v>Year Ended 31/7/2005</v>
      </c>
      <c r="H9" s="28" t="str">
        <f>'FORM 1'!H9</f>
        <v>Year Ended 31/7/2006</v>
      </c>
      <c r="I9" s="28" t="str">
        <f>'FORM 1'!I9</f>
        <v>Year Ended 31/7/2007</v>
      </c>
    </row>
    <row r="10" spans="1:9" ht="12">
      <c r="A10" s="34"/>
      <c r="B10" s="29"/>
      <c r="C10" s="29"/>
      <c r="D10" s="29"/>
      <c r="E10" s="48" t="s">
        <v>380</v>
      </c>
      <c r="F10" s="48" t="s">
        <v>380</v>
      </c>
      <c r="G10" s="48" t="s">
        <v>380</v>
      </c>
      <c r="H10" s="48" t="s">
        <v>380</v>
      </c>
      <c r="I10" s="48" t="s">
        <v>380</v>
      </c>
    </row>
    <row r="11" spans="1:9" ht="12">
      <c r="A11" s="32">
        <v>1</v>
      </c>
      <c r="B11" s="32" t="s">
        <v>377</v>
      </c>
      <c r="C11" s="29"/>
      <c r="D11" s="29"/>
      <c r="E11" s="110"/>
      <c r="F11" s="110"/>
      <c r="G11" s="110"/>
      <c r="H11" s="110"/>
      <c r="I11" s="110"/>
    </row>
    <row r="12" spans="1:9" ht="12">
      <c r="A12" s="32">
        <v>2</v>
      </c>
      <c r="B12" s="32" t="s">
        <v>378</v>
      </c>
      <c r="C12" s="29"/>
      <c r="D12" s="29"/>
      <c r="E12" s="111"/>
      <c r="F12" s="112">
        <f>E12+'SCHED 2'!F13+'SCHED 2'!F22+'SCHED 2'!F31-'SCHED 2'!F15-'SCHED 2'!F24-'SCHED 2'!F33</f>
        <v>0</v>
      </c>
      <c r="G12" s="112">
        <f>F12+'SCHED 2'!G13+'SCHED 2'!G22+'SCHED 2'!G31-'SCHED 2'!G15-'SCHED 2'!G24-'SCHED 2'!G33</f>
        <v>0</v>
      </c>
      <c r="H12" s="112">
        <f>G12+'SCHED 2'!H13+'SCHED 2'!H22+'SCHED 2'!H31-'SCHED 2'!H15-'SCHED 2'!H24-'SCHED 2'!H33</f>
        <v>0</v>
      </c>
      <c r="I12" s="112">
        <f>H12+'SCHED 2'!I13+'SCHED 2'!I22+'SCHED 2'!I31-'SCHED 2'!I15-'SCHED 2'!I24-'SCHED 2'!I33</f>
        <v>0</v>
      </c>
    </row>
    <row r="13" spans="1:9" ht="12">
      <c r="A13" s="32">
        <v>3</v>
      </c>
      <c r="B13" s="32" t="s">
        <v>189</v>
      </c>
      <c r="C13" s="29"/>
      <c r="D13" s="29"/>
      <c r="E13" s="111"/>
      <c r="F13" s="112">
        <f>E13+'SCHED 2'!F41-'SCHED 2'!F43</f>
        <v>0</v>
      </c>
      <c r="G13" s="112">
        <f>F13+'SCHED 2'!G41-'SCHED 2'!G43</f>
        <v>0</v>
      </c>
      <c r="H13" s="112">
        <f>G13+'SCHED 2'!H41-'SCHED 2'!H43</f>
        <v>0</v>
      </c>
      <c r="I13" s="112">
        <f>H13+'SCHED 2'!I41-'SCHED 2'!I43</f>
        <v>0</v>
      </c>
    </row>
    <row r="14" spans="1:9" ht="12">
      <c r="A14" s="32">
        <v>4</v>
      </c>
      <c r="B14" s="32" t="s">
        <v>12</v>
      </c>
      <c r="C14" s="29"/>
      <c r="D14" s="29"/>
      <c r="E14" s="110"/>
      <c r="F14" s="110"/>
      <c r="G14" s="110"/>
      <c r="H14" s="110"/>
      <c r="I14" s="110"/>
    </row>
    <row r="15" spans="1:9" ht="12">
      <c r="A15" s="32">
        <v>5</v>
      </c>
      <c r="B15" s="32" t="s">
        <v>190</v>
      </c>
      <c r="C15" s="29"/>
      <c r="D15" s="29"/>
      <c r="E15" s="110"/>
      <c r="F15" s="110"/>
      <c r="G15" s="110"/>
      <c r="H15" s="110"/>
      <c r="I15" s="110"/>
    </row>
    <row r="16" spans="1:9" ht="12">
      <c r="A16" s="32">
        <v>6</v>
      </c>
      <c r="B16" s="32" t="s">
        <v>191</v>
      </c>
      <c r="C16" s="29"/>
      <c r="D16" s="29"/>
      <c r="E16" s="110"/>
      <c r="F16" s="110"/>
      <c r="G16" s="110"/>
      <c r="H16" s="110"/>
      <c r="I16" s="110"/>
    </row>
    <row r="17" spans="1:9" ht="12">
      <c r="A17" s="32">
        <v>7</v>
      </c>
      <c r="B17" s="32" t="s">
        <v>386</v>
      </c>
      <c r="C17" s="29"/>
      <c r="D17" s="29"/>
      <c r="E17" s="110"/>
      <c r="F17" s="110"/>
      <c r="G17" s="110"/>
      <c r="H17" s="110"/>
      <c r="I17" s="110"/>
    </row>
    <row r="18" spans="1:9" ht="12">
      <c r="A18" s="32">
        <v>8</v>
      </c>
      <c r="B18" s="32" t="s">
        <v>192</v>
      </c>
      <c r="C18" s="29"/>
      <c r="D18" s="29"/>
      <c r="E18" s="110"/>
      <c r="F18" s="110"/>
      <c r="G18" s="110"/>
      <c r="H18" s="110"/>
      <c r="I18" s="110"/>
    </row>
    <row r="19" spans="1:9" ht="12">
      <c r="A19" s="32">
        <v>9</v>
      </c>
      <c r="B19" s="32" t="s">
        <v>193</v>
      </c>
      <c r="C19" s="29"/>
      <c r="D19" s="29"/>
      <c r="E19" s="112">
        <f>SUM(E11:E18)</f>
        <v>0</v>
      </c>
      <c r="F19" s="112">
        <f>SUM(F11:F18)</f>
        <v>0</v>
      </c>
      <c r="G19" s="112">
        <f>SUM(G11:G18)</f>
        <v>0</v>
      </c>
      <c r="H19" s="112">
        <f>SUM(H11:H18)</f>
        <v>0</v>
      </c>
      <c r="I19" s="112">
        <f>SUM(I11:I18)</f>
        <v>0</v>
      </c>
    </row>
    <row r="20" spans="1:9" ht="12">
      <c r="A20" s="76"/>
      <c r="B20" s="109"/>
      <c r="C20" s="109"/>
      <c r="D20" s="76"/>
      <c r="E20" s="108"/>
      <c r="F20" s="108"/>
      <c r="G20" s="108"/>
      <c r="H20" s="108"/>
      <c r="I20" s="108"/>
    </row>
    <row r="21" spans="1:9" ht="12">
      <c r="A21" s="76"/>
      <c r="B21" s="109"/>
      <c r="C21" s="109"/>
      <c r="D21" s="76"/>
      <c r="E21" s="108"/>
      <c r="F21" s="108"/>
      <c r="G21" s="108"/>
      <c r="H21" s="108"/>
      <c r="I21" s="108"/>
    </row>
    <row r="22" spans="1:9" ht="12">
      <c r="A22" s="76"/>
      <c r="B22" s="109"/>
      <c r="C22" s="109"/>
      <c r="D22" s="76"/>
      <c r="E22" s="108"/>
      <c r="F22" s="108"/>
      <c r="G22" s="108"/>
      <c r="H22" s="108"/>
      <c r="I22" s="108"/>
    </row>
  </sheetData>
  <sheetProtection password="884D" sheet="1" objects="1" scenarios="1"/>
  <printOptions/>
  <pageMargins left="0.7480314960629921" right="0.7480314960629921" top="0.984251968503937" bottom="0.984251968503937" header="0.5118110236220472" footer="0.5118110236220472"/>
  <pageSetup fitToHeight="1" fitToWidth="1" horizontalDpi="300" verticalDpi="300" orientation="portrait" paperSize="9" scale="91" r:id="rId1"/>
  <headerFooter alignWithMargins="0">
    <oddHeader>&amp;C&amp;A</oddHeader>
    <oddFooter>&amp;C&amp;D    &amp;T</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55"/>
  <sheetViews>
    <sheetView workbookViewId="0" topLeftCell="A12">
      <selection activeCell="C15" sqref="C15"/>
    </sheetView>
  </sheetViews>
  <sheetFormatPr defaultColWidth="9.140625" defaultRowHeight="12.75"/>
  <cols>
    <col min="1" max="1" width="2.7109375" style="77" customWidth="1"/>
    <col min="2" max="2" width="19.140625" style="77" customWidth="1"/>
    <col min="3" max="3" width="27.7109375" style="77" customWidth="1"/>
    <col min="4" max="4" width="5.00390625" style="77" customWidth="1"/>
    <col min="5" max="9" width="8.7109375" style="77" customWidth="1"/>
    <col min="10" max="16384" width="9.140625" style="77" customWidth="1"/>
  </cols>
  <sheetData>
    <row r="1" spans="1:9" ht="12">
      <c r="A1" s="34" t="s">
        <v>443</v>
      </c>
      <c r="B1" s="32"/>
      <c r="C1" s="32"/>
      <c r="D1" s="34"/>
      <c r="E1" s="32"/>
      <c r="F1" s="32"/>
      <c r="G1" s="32"/>
      <c r="H1" s="32"/>
      <c r="I1" s="32"/>
    </row>
    <row r="2" spans="1:9" ht="12">
      <c r="A2" s="31" t="s">
        <v>429</v>
      </c>
      <c r="B2" s="32"/>
      <c r="C2" s="32"/>
      <c r="D2" s="34"/>
      <c r="E2" s="32"/>
      <c r="F2" s="32"/>
      <c r="G2" s="32"/>
      <c r="H2" s="32"/>
      <c r="I2" s="32"/>
    </row>
    <row r="3" spans="1:9" ht="12">
      <c r="A3" s="34" t="s">
        <v>194</v>
      </c>
      <c r="B3" s="32"/>
      <c r="C3" s="32"/>
      <c r="D3" s="34"/>
      <c r="E3" s="32"/>
      <c r="F3" s="32"/>
      <c r="G3" s="32"/>
      <c r="H3" s="32"/>
      <c r="I3" s="32"/>
    </row>
    <row r="4" spans="1:9" ht="12">
      <c r="A4" s="34"/>
      <c r="B4" s="32"/>
      <c r="C4" s="32"/>
      <c r="D4" s="34"/>
      <c r="E4" s="32"/>
      <c r="F4" s="32"/>
      <c r="G4" s="32"/>
      <c r="H4" s="32"/>
      <c r="I4" s="32"/>
    </row>
    <row r="5" spans="1:9" ht="12">
      <c r="A5" s="34" t="s">
        <v>514</v>
      </c>
      <c r="B5" s="34"/>
      <c r="C5" s="32"/>
      <c r="D5" s="34">
        <f>IF(INDEX(DETAILS,1,1)="","",INDEX(DETAILS,1,1))</f>
      </c>
      <c r="E5" s="32"/>
      <c r="F5" s="32"/>
      <c r="G5" s="32"/>
      <c r="H5" s="32"/>
      <c r="I5" s="32"/>
    </row>
    <row r="6" spans="1:9" ht="12">
      <c r="A6" s="34" t="s">
        <v>515</v>
      </c>
      <c r="B6" s="34"/>
      <c r="C6" s="32"/>
      <c r="D6" s="34">
        <f>IF(INDEX(DETAILS,2,1)="","",INDEX(DETAILS,2,1))</f>
      </c>
      <c r="E6" s="32"/>
      <c r="F6" s="32"/>
      <c r="G6" s="32"/>
      <c r="H6" s="32"/>
      <c r="I6" s="32"/>
    </row>
    <row r="7" spans="1:9" ht="12">
      <c r="A7" s="34" t="s">
        <v>516</v>
      </c>
      <c r="B7" s="34"/>
      <c r="C7" s="32"/>
      <c r="D7" s="34">
        <f>IF(INDEX(DETAILS,3,1)="","",INDEX(DETAILS,3,1))</f>
      </c>
      <c r="E7" s="32"/>
      <c r="F7" s="32"/>
      <c r="G7" s="32"/>
      <c r="H7" s="32"/>
      <c r="I7" s="32"/>
    </row>
    <row r="8" spans="1:9" ht="12">
      <c r="A8" s="32"/>
      <c r="B8" s="32"/>
      <c r="C8" s="32"/>
      <c r="D8" s="32"/>
      <c r="E8" s="32"/>
      <c r="F8" s="32"/>
      <c r="G8" s="32"/>
      <c r="H8" s="32"/>
      <c r="I8" s="32"/>
    </row>
    <row r="9" spans="1:9" ht="48">
      <c r="A9" s="34"/>
      <c r="B9" s="29"/>
      <c r="C9" s="29"/>
      <c r="D9" s="34"/>
      <c r="E9" s="28" t="str">
        <f>'FORM 3'!E9</f>
        <v>Year Ended 31/7/2003</v>
      </c>
      <c r="F9" s="28" t="str">
        <f>'FORM 1'!F9</f>
        <v>Year Ended 31/7/2004</v>
      </c>
      <c r="G9" s="28" t="str">
        <f>'FORM 1'!G9</f>
        <v>Year Ended 31/7/2005</v>
      </c>
      <c r="H9" s="28" t="str">
        <f>'FORM 1'!H9</f>
        <v>Year Ended 31/7/2006</v>
      </c>
      <c r="I9" s="28" t="str">
        <f>'FORM 1'!I9</f>
        <v>Year Ended 31/7/2007</v>
      </c>
    </row>
    <row r="10" spans="1:9" ht="12">
      <c r="A10" s="32">
        <v>1</v>
      </c>
      <c r="B10" s="32" t="s">
        <v>195</v>
      </c>
      <c r="C10" s="32"/>
      <c r="D10" s="34"/>
      <c r="E10" s="48" t="s">
        <v>380</v>
      </c>
      <c r="F10" s="48" t="s">
        <v>380</v>
      </c>
      <c r="G10" s="48" t="s">
        <v>380</v>
      </c>
      <c r="H10" s="48" t="s">
        <v>380</v>
      </c>
      <c r="I10" s="48" t="s">
        <v>380</v>
      </c>
    </row>
    <row r="11" spans="1:9" ht="12">
      <c r="A11" s="32"/>
      <c r="B11" s="32" t="s">
        <v>196</v>
      </c>
      <c r="C11" s="32"/>
      <c r="D11" s="34"/>
      <c r="E11" s="110"/>
      <c r="F11" s="110"/>
      <c r="G11" s="110"/>
      <c r="H11" s="110"/>
      <c r="I11" s="110"/>
    </row>
    <row r="12" spans="1:9" ht="12">
      <c r="A12" s="32"/>
      <c r="B12" s="32"/>
      <c r="C12" s="32"/>
      <c r="D12" s="34"/>
      <c r="E12" s="114"/>
      <c r="F12" s="114"/>
      <c r="G12" s="114"/>
      <c r="H12" s="114"/>
      <c r="I12" s="114"/>
    </row>
    <row r="13" spans="1:9" ht="12">
      <c r="A13" s="32"/>
      <c r="B13" s="32" t="s">
        <v>197</v>
      </c>
      <c r="C13" s="32" t="s">
        <v>198</v>
      </c>
      <c r="D13" s="34"/>
      <c r="E13" s="110"/>
      <c r="F13" s="112">
        <f>E17</f>
        <v>0</v>
      </c>
      <c r="G13" s="112">
        <f>F17</f>
        <v>0</v>
      </c>
      <c r="H13" s="112">
        <f>G17</f>
        <v>0</v>
      </c>
      <c r="I13" s="112">
        <f>H17</f>
        <v>0</v>
      </c>
    </row>
    <row r="14" spans="1:9" ht="12">
      <c r="A14" s="32"/>
      <c r="B14" s="32"/>
      <c r="C14" s="32" t="s">
        <v>199</v>
      </c>
      <c r="D14" s="34"/>
      <c r="E14" s="110"/>
      <c r="F14" s="110"/>
      <c r="G14" s="110"/>
      <c r="H14" s="110"/>
      <c r="I14" s="110"/>
    </row>
    <row r="15" spans="1:9" ht="12">
      <c r="A15" s="32"/>
      <c r="B15" s="32"/>
      <c r="C15" s="32" t="s">
        <v>200</v>
      </c>
      <c r="D15" s="34"/>
      <c r="E15" s="110"/>
      <c r="F15" s="110"/>
      <c r="G15" s="110"/>
      <c r="H15" s="110"/>
      <c r="I15" s="110"/>
    </row>
    <row r="16" spans="1:9" ht="12">
      <c r="A16" s="32"/>
      <c r="B16" s="32"/>
      <c r="C16" s="32" t="s">
        <v>201</v>
      </c>
      <c r="D16" s="34"/>
      <c r="E16" s="110"/>
      <c r="F16" s="110"/>
      <c r="G16" s="110"/>
      <c r="H16" s="110"/>
      <c r="I16" s="110"/>
    </row>
    <row r="17" spans="1:9" ht="12">
      <c r="A17" s="34"/>
      <c r="B17" s="29"/>
      <c r="C17" s="32" t="s">
        <v>202</v>
      </c>
      <c r="D17" s="34"/>
      <c r="E17" s="112">
        <f>E13+E14+E15-E16</f>
        <v>0</v>
      </c>
      <c r="F17" s="112">
        <f>F13+F14+F15-F16</f>
        <v>0</v>
      </c>
      <c r="G17" s="112">
        <f>G13+G14+G15-G16</f>
        <v>0</v>
      </c>
      <c r="H17" s="112">
        <f>H13+H14+H15-H16</f>
        <v>0</v>
      </c>
      <c r="I17" s="112">
        <f>I13+I14+I15-I16</f>
        <v>0</v>
      </c>
    </row>
    <row r="18" spans="1:9" ht="12">
      <c r="A18" s="34"/>
      <c r="B18" s="29"/>
      <c r="C18" s="29"/>
      <c r="D18" s="34"/>
      <c r="E18" s="114"/>
      <c r="F18" s="114"/>
      <c r="G18" s="114"/>
      <c r="H18" s="114"/>
      <c r="I18" s="114"/>
    </row>
    <row r="19" spans="1:9" ht="12">
      <c r="A19" s="34"/>
      <c r="B19" s="29"/>
      <c r="C19" s="32" t="s">
        <v>203</v>
      </c>
      <c r="D19" s="34"/>
      <c r="E19" s="110"/>
      <c r="F19" s="111"/>
      <c r="G19" s="111"/>
      <c r="H19" s="111"/>
      <c r="I19" s="111"/>
    </row>
    <row r="20" spans="1:9" ht="12">
      <c r="A20" s="34"/>
      <c r="B20" s="29"/>
      <c r="C20" s="32" t="s">
        <v>204</v>
      </c>
      <c r="D20" s="34"/>
      <c r="E20" s="110"/>
      <c r="F20" s="110"/>
      <c r="G20" s="110"/>
      <c r="H20" s="110"/>
      <c r="I20" s="110"/>
    </row>
    <row r="21" spans="1:9" ht="12">
      <c r="A21" s="34"/>
      <c r="B21" s="29"/>
      <c r="C21" s="32" t="s">
        <v>205</v>
      </c>
      <c r="D21" s="34"/>
      <c r="E21" s="112">
        <f>E19+E20</f>
        <v>0</v>
      </c>
      <c r="F21" s="112">
        <f>F19+F20</f>
        <v>0</v>
      </c>
      <c r="G21" s="112">
        <f>G19+G20</f>
        <v>0</v>
      </c>
      <c r="H21" s="112">
        <f>H19+H20</f>
        <v>0</v>
      </c>
      <c r="I21" s="112">
        <f>I19+I20</f>
        <v>0</v>
      </c>
    </row>
    <row r="22" spans="1:9" ht="12">
      <c r="A22" s="34"/>
      <c r="B22" s="29"/>
      <c r="C22" s="29"/>
      <c r="D22" s="34"/>
      <c r="E22" s="202">
        <f>IF((E17+F17+G17+H17+I17)&lt;&gt;(E21+F21+G21+H21+I21),"ERROR - value V must equal Viii","")</f>
      </c>
      <c r="F22" s="114"/>
      <c r="G22" s="114"/>
      <c r="H22" s="114"/>
      <c r="I22" s="114"/>
    </row>
    <row r="23" spans="1:9" ht="12">
      <c r="A23" s="32">
        <v>2</v>
      </c>
      <c r="B23" s="32" t="s">
        <v>206</v>
      </c>
      <c r="C23" s="32" t="s">
        <v>207</v>
      </c>
      <c r="D23" s="34"/>
      <c r="E23" s="110"/>
      <c r="F23" s="112">
        <f>E25</f>
        <v>0</v>
      </c>
      <c r="G23" s="112">
        <f>F25</f>
        <v>0</v>
      </c>
      <c r="H23" s="112">
        <f>G25</f>
        <v>0</v>
      </c>
      <c r="I23" s="112">
        <f>H25</f>
        <v>0</v>
      </c>
    </row>
    <row r="24" spans="1:9" ht="12">
      <c r="A24" s="32"/>
      <c r="B24" s="32"/>
      <c r="C24" s="32" t="s">
        <v>208</v>
      </c>
      <c r="D24" s="34"/>
      <c r="E24" s="110"/>
      <c r="F24" s="110"/>
      <c r="G24" s="110"/>
      <c r="H24" s="110"/>
      <c r="I24" s="110"/>
    </row>
    <row r="25" spans="1:9" ht="12">
      <c r="A25" s="34"/>
      <c r="B25" s="29"/>
      <c r="C25" s="32" t="s">
        <v>209</v>
      </c>
      <c r="D25" s="34"/>
      <c r="E25" s="112">
        <f>E23-E24</f>
        <v>0</v>
      </c>
      <c r="F25" s="112">
        <f>F23-F24</f>
        <v>0</v>
      </c>
      <c r="G25" s="112">
        <f>G23-G24</f>
        <v>0</v>
      </c>
      <c r="H25" s="112">
        <f>H23-H24</f>
        <v>0</v>
      </c>
      <c r="I25" s="112">
        <f>I23-I24</f>
        <v>0</v>
      </c>
    </row>
    <row r="26" spans="1:9" ht="12">
      <c r="A26" s="34"/>
      <c r="B26" s="29"/>
      <c r="C26" s="29"/>
      <c r="D26" s="34"/>
      <c r="E26" s="114"/>
      <c r="F26" s="114"/>
      <c r="G26" s="114"/>
      <c r="H26" s="114"/>
      <c r="I26" s="114"/>
    </row>
    <row r="27" spans="1:9" ht="24">
      <c r="A27" s="34"/>
      <c r="B27" s="29"/>
      <c r="C27" s="36" t="s">
        <v>210</v>
      </c>
      <c r="D27" s="34"/>
      <c r="E27" s="110"/>
      <c r="F27" s="110"/>
      <c r="G27" s="110"/>
      <c r="H27" s="110"/>
      <c r="I27" s="110"/>
    </row>
    <row r="28" spans="1:9" ht="24">
      <c r="A28" s="34"/>
      <c r="B28" s="29"/>
      <c r="C28" s="36" t="s">
        <v>211</v>
      </c>
      <c r="D28" s="34"/>
      <c r="E28" s="110"/>
      <c r="F28" s="110"/>
      <c r="G28" s="110"/>
      <c r="H28" s="110"/>
      <c r="I28" s="110"/>
    </row>
    <row r="29" spans="1:9" ht="12">
      <c r="A29" s="34"/>
      <c r="B29" s="29"/>
      <c r="C29" s="32" t="s">
        <v>212</v>
      </c>
      <c r="D29" s="34"/>
      <c r="E29" s="112">
        <f>E28+E27</f>
        <v>0</v>
      </c>
      <c r="F29" s="112">
        <f>F28+F27</f>
        <v>0</v>
      </c>
      <c r="G29" s="112">
        <f>G28+G27</f>
        <v>0</v>
      </c>
      <c r="H29" s="112">
        <f>H28+H27</f>
        <v>0</v>
      </c>
      <c r="I29" s="112">
        <f>I28+I27</f>
        <v>0</v>
      </c>
    </row>
    <row r="30" spans="1:9" ht="12">
      <c r="A30" s="34"/>
      <c r="B30" s="29"/>
      <c r="C30" s="29"/>
      <c r="D30" s="34"/>
      <c r="E30" s="202">
        <f>IF((E25+F25+G25+H25+I25)&lt;&gt;(E29+F29+G29+H29+I29),"ERROR - value 2c must equal 2f","")</f>
      </c>
      <c r="F30" s="114"/>
      <c r="G30" s="114"/>
      <c r="H30" s="114"/>
      <c r="I30" s="114"/>
    </row>
    <row r="31" spans="1:9" ht="12">
      <c r="A31" s="32">
        <v>3</v>
      </c>
      <c r="B31" s="32" t="s">
        <v>213</v>
      </c>
      <c r="C31" s="32" t="s">
        <v>214</v>
      </c>
      <c r="D31" s="34"/>
      <c r="E31" s="110"/>
      <c r="F31" s="112">
        <f>E31+'SCHED 2'!F12+'SCHED 2'!F21+'SCHED 2'!F30+'SCHED 2'!F40-'SCHED 2'!F14-'SCHED 2'!F23-'SCHED 2'!F32-'SCHED 2'!F42</f>
        <v>0</v>
      </c>
      <c r="G31" s="112">
        <f>F31+'SCHED 2'!G12+'SCHED 2'!G21+'SCHED 2'!G30+'SCHED 2'!G40-'SCHED 2'!G14-'SCHED 2'!G23-'SCHED 2'!G32-'SCHED 2'!G42</f>
        <v>0</v>
      </c>
      <c r="H31" s="112">
        <f>G31+'SCHED 2'!H12+'SCHED 2'!H21+'SCHED 2'!H30+'SCHED 2'!H40-'SCHED 2'!H14-'SCHED 2'!H23-'SCHED 2'!H32-'SCHED 2'!H42</f>
        <v>0</v>
      </c>
      <c r="I31" s="112">
        <f>H31+'SCHED 2'!I12+'SCHED 2'!I21+'SCHED 2'!I30+'SCHED 2'!I40-'SCHED 2'!I14-'SCHED 2'!I23-'SCHED 2'!I32-'SCHED 2'!I42</f>
        <v>0</v>
      </c>
    </row>
    <row r="32" spans="1:9" ht="12">
      <c r="A32" s="34"/>
      <c r="B32" s="29"/>
      <c r="C32" s="32" t="s">
        <v>82</v>
      </c>
      <c r="D32" s="34"/>
      <c r="E32" s="110"/>
      <c r="F32" s="110"/>
      <c r="G32" s="110"/>
      <c r="H32" s="110"/>
      <c r="I32" s="110"/>
    </row>
    <row r="33" spans="1:9" ht="12">
      <c r="A33" s="34"/>
      <c r="B33" s="29"/>
      <c r="C33" s="32" t="s">
        <v>215</v>
      </c>
      <c r="D33" s="34"/>
      <c r="E33" s="112">
        <f>E32+E31</f>
        <v>0</v>
      </c>
      <c r="F33" s="112">
        <f>F32+F31</f>
        <v>0</v>
      </c>
      <c r="G33" s="112">
        <f>G32+G31</f>
        <v>0</v>
      </c>
      <c r="H33" s="112">
        <f>H32+H31</f>
        <v>0</v>
      </c>
      <c r="I33" s="112">
        <f>I32+I31</f>
        <v>0</v>
      </c>
    </row>
    <row r="34" spans="1:9" ht="12">
      <c r="A34" s="34"/>
      <c r="B34" s="29"/>
      <c r="C34" s="29"/>
      <c r="D34" s="34"/>
      <c r="E34" s="114"/>
      <c r="F34" s="114"/>
      <c r="G34" s="114"/>
      <c r="H34" s="114"/>
      <c r="I34" s="114"/>
    </row>
    <row r="35" spans="1:9" ht="24">
      <c r="A35" s="120">
        <v>4</v>
      </c>
      <c r="B35" s="120" t="s">
        <v>216</v>
      </c>
      <c r="C35" s="36" t="s">
        <v>217</v>
      </c>
      <c r="D35" s="34"/>
      <c r="E35" s="110"/>
      <c r="F35" s="112">
        <f>E35+E36-E37</f>
        <v>0</v>
      </c>
      <c r="G35" s="112">
        <f>F35+F36-F37</f>
        <v>0</v>
      </c>
      <c r="H35" s="112">
        <f>G35+G36-G37</f>
        <v>0</v>
      </c>
      <c r="I35" s="112">
        <f>H35+H36-H37</f>
        <v>0</v>
      </c>
    </row>
    <row r="36" spans="1:9" ht="12">
      <c r="A36" s="32"/>
      <c r="B36" s="32"/>
      <c r="C36" s="32" t="s">
        <v>218</v>
      </c>
      <c r="D36" s="34"/>
      <c r="E36" s="110"/>
      <c r="F36" s="110"/>
      <c r="G36" s="110"/>
      <c r="H36" s="110"/>
      <c r="I36" s="110"/>
    </row>
    <row r="37" spans="1:9" ht="24">
      <c r="A37" s="32"/>
      <c r="B37" s="32"/>
      <c r="C37" s="36" t="s">
        <v>219</v>
      </c>
      <c r="D37" s="34"/>
      <c r="E37" s="110"/>
      <c r="F37" s="110"/>
      <c r="G37" s="110"/>
      <c r="H37" s="110"/>
      <c r="I37" s="110"/>
    </row>
    <row r="38" spans="1:9" ht="12">
      <c r="A38" s="34"/>
      <c r="B38" s="29"/>
      <c r="C38" s="32" t="s">
        <v>220</v>
      </c>
      <c r="D38" s="34"/>
      <c r="E38" s="112">
        <f>E36+E35-E37</f>
        <v>0</v>
      </c>
      <c r="F38" s="112">
        <f>F36+F35-F37</f>
        <v>0</v>
      </c>
      <c r="G38" s="112">
        <f>G36+G35-G37</f>
        <v>0</v>
      </c>
      <c r="H38" s="112">
        <f>H36+H35-H37</f>
        <v>0</v>
      </c>
      <c r="I38" s="112">
        <f>I36+I35-I37</f>
        <v>0</v>
      </c>
    </row>
    <row r="39" spans="1:9" ht="12">
      <c r="A39" s="34"/>
      <c r="B39" s="29"/>
      <c r="C39" s="29"/>
      <c r="D39" s="34"/>
      <c r="E39" s="195"/>
      <c r="F39" s="196"/>
      <c r="G39" s="196"/>
      <c r="H39" s="196"/>
      <c r="I39" s="196"/>
    </row>
    <row r="40" spans="1:9" ht="24">
      <c r="A40" s="34"/>
      <c r="B40" s="29"/>
      <c r="C40" s="36" t="s">
        <v>221</v>
      </c>
      <c r="D40" s="34"/>
      <c r="E40" s="110"/>
      <c r="F40" s="110"/>
      <c r="G40" s="110"/>
      <c r="H40" s="110"/>
      <c r="I40" s="110"/>
    </row>
    <row r="41" spans="1:9" ht="24">
      <c r="A41" s="34"/>
      <c r="B41" s="29"/>
      <c r="C41" s="36" t="s">
        <v>222</v>
      </c>
      <c r="D41" s="34"/>
      <c r="E41" s="110"/>
      <c r="F41" s="110"/>
      <c r="G41" s="110"/>
      <c r="H41" s="110"/>
      <c r="I41" s="110"/>
    </row>
    <row r="42" spans="1:9" ht="12">
      <c r="A42" s="34"/>
      <c r="B42" s="29"/>
      <c r="C42" s="32" t="s">
        <v>223</v>
      </c>
      <c r="D42" s="34"/>
      <c r="E42" s="112">
        <f>E41+E40</f>
        <v>0</v>
      </c>
      <c r="F42" s="112">
        <f>F41+F40</f>
        <v>0</v>
      </c>
      <c r="G42" s="112">
        <f>G41+G40</f>
        <v>0</v>
      </c>
      <c r="H42" s="112">
        <f>H41+H40</f>
        <v>0</v>
      </c>
      <c r="I42" s="112">
        <f>I41+I40</f>
        <v>0</v>
      </c>
    </row>
    <row r="43" spans="1:9" ht="12">
      <c r="A43" s="34"/>
      <c r="B43" s="29"/>
      <c r="C43" s="29"/>
      <c r="D43" s="34"/>
      <c r="E43" s="203">
        <f>IF((E38+F38+G38+H38+I38)&lt;&gt;(E42+F42+G42+H42+I42),"ERROR - value 4d must equal 4g","")</f>
      </c>
      <c r="F43" s="34"/>
      <c r="G43" s="34"/>
      <c r="H43" s="34"/>
      <c r="I43" s="34"/>
    </row>
    <row r="44" spans="1:9" ht="12">
      <c r="A44" s="32">
        <v>5</v>
      </c>
      <c r="B44" s="33" t="s">
        <v>224</v>
      </c>
      <c r="C44" s="32" t="s">
        <v>375</v>
      </c>
      <c r="D44" s="34"/>
      <c r="E44" s="197"/>
      <c r="F44" s="110"/>
      <c r="G44" s="110"/>
      <c r="H44" s="110"/>
      <c r="I44" s="110"/>
    </row>
    <row r="45" spans="1:9" ht="12">
      <c r="A45" s="34"/>
      <c r="B45" s="29"/>
      <c r="C45" s="32" t="s">
        <v>225</v>
      </c>
      <c r="D45" s="34"/>
      <c r="E45" s="110"/>
      <c r="F45" s="110"/>
      <c r="G45" s="110"/>
      <c r="H45" s="110"/>
      <c r="I45" s="110"/>
    </row>
    <row r="46" spans="1:9" ht="12">
      <c r="A46" s="34"/>
      <c r="B46" s="29"/>
      <c r="C46" s="32" t="s">
        <v>80</v>
      </c>
      <c r="D46" s="34"/>
      <c r="E46" s="110"/>
      <c r="F46" s="110"/>
      <c r="G46" s="110"/>
      <c r="H46" s="110"/>
      <c r="I46" s="110"/>
    </row>
    <row r="47" spans="1:9" ht="12">
      <c r="A47" s="34"/>
      <c r="B47" s="29"/>
      <c r="C47" s="33" t="s">
        <v>226</v>
      </c>
      <c r="D47" s="34"/>
      <c r="E47" s="112">
        <f>E44+E45+E46</f>
        <v>0</v>
      </c>
      <c r="F47" s="112">
        <f>F44+F45+F46</f>
        <v>0</v>
      </c>
      <c r="G47" s="112">
        <f>G44+G45+G46</f>
        <v>0</v>
      </c>
      <c r="H47" s="112">
        <f>H44+H45+H46</f>
        <v>0</v>
      </c>
      <c r="I47" s="112">
        <f>I44+I45+I46</f>
        <v>0</v>
      </c>
    </row>
    <row r="48" spans="1:9" ht="12">
      <c r="A48" s="34"/>
      <c r="B48" s="29"/>
      <c r="C48" s="29"/>
      <c r="D48" s="34"/>
      <c r="E48" s="195"/>
      <c r="F48" s="198"/>
      <c r="G48" s="198"/>
      <c r="H48" s="198"/>
      <c r="I48" s="198"/>
    </row>
    <row r="49" spans="1:9" ht="24">
      <c r="A49" s="34"/>
      <c r="B49" s="29"/>
      <c r="C49" s="199" t="s">
        <v>227</v>
      </c>
      <c r="D49" s="34"/>
      <c r="E49" s="110"/>
      <c r="F49" s="110"/>
      <c r="G49" s="110"/>
      <c r="H49" s="110"/>
      <c r="I49" s="110"/>
    </row>
    <row r="50" spans="1:9" ht="24">
      <c r="A50" s="34"/>
      <c r="B50" s="29"/>
      <c r="C50" s="199" t="s">
        <v>228</v>
      </c>
      <c r="D50" s="34"/>
      <c r="E50" s="110"/>
      <c r="F50" s="110"/>
      <c r="G50" s="110"/>
      <c r="H50" s="110"/>
      <c r="I50" s="110"/>
    </row>
    <row r="51" spans="1:9" ht="12">
      <c r="A51" s="34"/>
      <c r="B51" s="29"/>
      <c r="C51" s="33" t="s">
        <v>229</v>
      </c>
      <c r="D51" s="34"/>
      <c r="E51" s="200">
        <f>E49+E50</f>
        <v>0</v>
      </c>
      <c r="F51" s="200">
        <f>F49+F50</f>
        <v>0</v>
      </c>
      <c r="G51" s="200">
        <f>G49+G50</f>
        <v>0</v>
      </c>
      <c r="H51" s="200">
        <f>H49+H50</f>
        <v>0</v>
      </c>
      <c r="I51" s="200">
        <f>I49+I50</f>
        <v>0</v>
      </c>
    </row>
    <row r="52" spans="1:9" ht="12">
      <c r="A52" s="76"/>
      <c r="B52" s="109"/>
      <c r="C52" s="201"/>
      <c r="D52" s="76"/>
      <c r="E52" s="204">
        <f>IF((E47+F47+G47+H47+I47)&lt;&gt;(E51+F51+G51+H51+I51),"ERROR - value 5d must equal 5g","")</f>
      </c>
      <c r="F52" s="193"/>
      <c r="G52" s="193"/>
      <c r="H52" s="193"/>
      <c r="I52" s="193"/>
    </row>
    <row r="53" spans="2:4" ht="15.75">
      <c r="B53" s="124">
        <f>IF(AND((E17+F17+G17+H17+I17)&lt;=(E21+F21+G21+H21+I21+1),(E17+F17+G17+H17+I17+1)&gt;=(E21+F21+G21+H21+I21-1)),"","Analysis of loans falling due within and after one year does not equal total loans")</f>
      </c>
      <c r="C53" s="108"/>
      <c r="D53" s="108"/>
    </row>
    <row r="54" spans="2:4" ht="12">
      <c r="B54" s="123"/>
      <c r="C54" s="108"/>
      <c r="D54" s="108"/>
    </row>
    <row r="55" spans="2:4" ht="12">
      <c r="B55" s="123"/>
      <c r="C55" s="108"/>
      <c r="D55" s="108"/>
    </row>
  </sheetData>
  <sheetProtection password="884D" sheet="1" objects="1" scenarios="1"/>
  <printOptions/>
  <pageMargins left="0.7480314960629921" right="0.7480314960629921" top="0.984251968503937" bottom="0.984251968503937" header="0.5118110236220472" footer="0.5118110236220472"/>
  <pageSetup fitToHeight="1" fitToWidth="1" horizontalDpi="300" verticalDpi="300" orientation="portrait" paperSize="9" scale="85" r:id="rId1"/>
  <headerFooter alignWithMargins="0">
    <oddHeader>&amp;C&amp;A</oddHeader>
    <oddFooter>&amp;C&amp;D    &amp;T</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I36"/>
  <sheetViews>
    <sheetView workbookViewId="0" topLeftCell="A1">
      <selection activeCell="C18" sqref="C18"/>
    </sheetView>
  </sheetViews>
  <sheetFormatPr defaultColWidth="9.140625" defaultRowHeight="12.75"/>
  <cols>
    <col min="1" max="1" width="2.7109375" style="77" customWidth="1"/>
    <col min="2" max="2" width="18.8515625" style="77" customWidth="1"/>
    <col min="3" max="3" width="27.7109375" style="77" customWidth="1"/>
    <col min="4" max="4" width="4.7109375" style="77" customWidth="1"/>
    <col min="5" max="9" width="8.7109375" style="77" customWidth="1"/>
    <col min="10" max="16384" width="9.140625" style="77" customWidth="1"/>
  </cols>
  <sheetData>
    <row r="1" spans="1:9" ht="12">
      <c r="A1" s="34" t="s">
        <v>444</v>
      </c>
      <c r="B1" s="32"/>
      <c r="C1" s="32"/>
      <c r="D1" s="34"/>
      <c r="E1" s="32"/>
      <c r="F1" s="32"/>
      <c r="G1" s="32"/>
      <c r="H1" s="32"/>
      <c r="I1" s="32"/>
    </row>
    <row r="2" spans="1:9" ht="12">
      <c r="A2" s="31" t="s">
        <v>429</v>
      </c>
      <c r="B2" s="32"/>
      <c r="C2" s="32"/>
      <c r="D2" s="34"/>
      <c r="E2" s="32"/>
      <c r="F2" s="32"/>
      <c r="G2" s="32"/>
      <c r="H2" s="32"/>
      <c r="I2" s="32"/>
    </row>
    <row r="3" spans="1:9" ht="12">
      <c r="A3" s="34" t="s">
        <v>230</v>
      </c>
      <c r="B3" s="32"/>
      <c r="C3" s="32"/>
      <c r="D3" s="34"/>
      <c r="E3" s="32"/>
      <c r="F3" s="32"/>
      <c r="G3" s="32"/>
      <c r="H3" s="32"/>
      <c r="I3" s="32"/>
    </row>
    <row r="4" spans="1:9" ht="12">
      <c r="A4" s="34"/>
      <c r="B4" s="32"/>
      <c r="C4" s="32"/>
      <c r="D4" s="34"/>
      <c r="E4" s="32"/>
      <c r="F4" s="32"/>
      <c r="G4" s="32"/>
      <c r="H4" s="32"/>
      <c r="I4" s="32"/>
    </row>
    <row r="5" spans="1:9" ht="12">
      <c r="A5" s="34" t="s">
        <v>514</v>
      </c>
      <c r="B5" s="34"/>
      <c r="C5" s="32"/>
      <c r="D5" s="34">
        <f>IF(INDEX(DETAILS,1,1)="","",INDEX(DETAILS,1,1))</f>
      </c>
      <c r="E5" s="32"/>
      <c r="F5" s="32"/>
      <c r="G5" s="32"/>
      <c r="H5" s="32"/>
      <c r="I5" s="32"/>
    </row>
    <row r="6" spans="1:9" ht="12">
      <c r="A6" s="34" t="s">
        <v>515</v>
      </c>
      <c r="B6" s="34"/>
      <c r="C6" s="32"/>
      <c r="D6" s="34">
        <f>IF(INDEX(DETAILS,2,1)="","",INDEX(DETAILS,2,1))</f>
      </c>
      <c r="E6" s="32"/>
      <c r="F6" s="32"/>
      <c r="G6" s="32"/>
      <c r="H6" s="32"/>
      <c r="I6" s="32"/>
    </row>
    <row r="7" spans="1:9" ht="12">
      <c r="A7" s="34" t="s">
        <v>516</v>
      </c>
      <c r="B7" s="34"/>
      <c r="C7" s="32"/>
      <c r="D7" s="34">
        <f>IF(INDEX(DETAILS,3,1)="","",INDEX(DETAILS,3,1))</f>
      </c>
      <c r="E7" s="32"/>
      <c r="F7" s="32"/>
      <c r="G7" s="32"/>
      <c r="H7" s="32"/>
      <c r="I7" s="32"/>
    </row>
    <row r="8" spans="1:9" ht="12">
      <c r="A8" s="32"/>
      <c r="B8" s="32"/>
      <c r="C8" s="32"/>
      <c r="D8" s="32"/>
      <c r="E8" s="32"/>
      <c r="F8" s="32"/>
      <c r="G8" s="32"/>
      <c r="H8" s="32"/>
      <c r="I8" s="32"/>
    </row>
    <row r="9" spans="1:9" ht="48">
      <c r="A9" s="32"/>
      <c r="B9" s="32"/>
      <c r="C9" s="32"/>
      <c r="D9" s="32"/>
      <c r="E9" s="28" t="str">
        <f>'FORM 3'!E9</f>
        <v>Year Ended 31/7/2003</v>
      </c>
      <c r="F9" s="28" t="str">
        <f>'FORM 1'!F9</f>
        <v>Year Ended 31/7/2004</v>
      </c>
      <c r="G9" s="28" t="str">
        <f>'FORM 1'!G9</f>
        <v>Year Ended 31/7/2005</v>
      </c>
      <c r="H9" s="28" t="str">
        <f>'FORM 1'!H9</f>
        <v>Year Ended 31/7/2006</v>
      </c>
      <c r="I9" s="28" t="str">
        <f>'FORM 1'!I9</f>
        <v>Year Ended 31/7/2007</v>
      </c>
    </row>
    <row r="10" spans="1:9" ht="12">
      <c r="A10" s="34"/>
      <c r="B10" s="29"/>
      <c r="C10" s="29"/>
      <c r="D10" s="34"/>
      <c r="E10" s="48" t="s">
        <v>380</v>
      </c>
      <c r="F10" s="48" t="s">
        <v>380</v>
      </c>
      <c r="G10" s="48" t="s">
        <v>380</v>
      </c>
      <c r="H10" s="48" t="s">
        <v>380</v>
      </c>
      <c r="I10" s="48" t="s">
        <v>380</v>
      </c>
    </row>
    <row r="11" spans="1:9" ht="12">
      <c r="A11" s="32">
        <v>1</v>
      </c>
      <c r="B11" s="32" t="s">
        <v>84</v>
      </c>
      <c r="C11" s="32" t="s">
        <v>207</v>
      </c>
      <c r="D11" s="34"/>
      <c r="E11" s="110"/>
      <c r="F11" s="112">
        <f>E18</f>
        <v>0</v>
      </c>
      <c r="G11" s="112">
        <f>F18</f>
        <v>0</v>
      </c>
      <c r="H11" s="112">
        <f>G18</f>
        <v>0</v>
      </c>
      <c r="I11" s="112">
        <f>H18</f>
        <v>0</v>
      </c>
    </row>
    <row r="12" spans="1:9" ht="12">
      <c r="A12" s="32"/>
      <c r="B12" s="32"/>
      <c r="C12" s="32" t="s">
        <v>231</v>
      </c>
      <c r="D12" s="34"/>
      <c r="E12" s="110"/>
      <c r="F12" s="112">
        <f>'SCHED 2'!F16+'SCHED 2'!F26+'SCHED 2'!F34+'SCHED 2'!F44</f>
        <v>0</v>
      </c>
      <c r="G12" s="112">
        <f>'SCHED 2'!G16+'SCHED 2'!G26+'SCHED 2'!G34+'SCHED 2'!G44</f>
        <v>0</v>
      </c>
      <c r="H12" s="112">
        <f>'SCHED 2'!H16+'SCHED 2'!H26+'SCHED 2'!H34+'SCHED 2'!H44</f>
        <v>0</v>
      </c>
      <c r="I12" s="112">
        <f>'SCHED 2'!I16+'SCHED 2'!I26+'SCHED 2'!I34+'SCHED 2'!I44</f>
        <v>0</v>
      </c>
    </row>
    <row r="13" spans="1:9" ht="12">
      <c r="A13" s="32"/>
      <c r="B13" s="32"/>
      <c r="C13" s="32" t="s">
        <v>232</v>
      </c>
      <c r="D13" s="34"/>
      <c r="E13" s="112">
        <f>'SCHED 6'!E12+'SCHED 6'!E13</f>
        <v>0</v>
      </c>
      <c r="F13" s="112">
        <f>'SCHED 2'!F13+'SCHED 2'!F22+'SCHED 2'!F31+'SCHED 2'!F41</f>
        <v>0</v>
      </c>
      <c r="G13" s="112">
        <f>'SCHED 2'!G13+'SCHED 2'!G22+'SCHED 2'!G31+'SCHED 2'!G41</f>
        <v>0</v>
      </c>
      <c r="H13" s="112">
        <f>'SCHED 2'!H13+'SCHED 2'!H22+'SCHED 2'!H31+'SCHED 2'!H41</f>
        <v>0</v>
      </c>
      <c r="I13" s="112">
        <f>'SCHED 2'!I13+'SCHED 2'!I22+'SCHED 2'!I31+'SCHED 2'!I41</f>
        <v>0</v>
      </c>
    </row>
    <row r="14" spans="1:9" ht="12">
      <c r="A14" s="32"/>
      <c r="B14" s="32"/>
      <c r="C14" s="32" t="s">
        <v>233</v>
      </c>
      <c r="D14" s="34"/>
      <c r="E14" s="112">
        <f>'SCHED 7'!E31</f>
        <v>0</v>
      </c>
      <c r="F14" s="112">
        <f>'SCHED 2'!F12+'SCHED 2'!F21+'SCHED 2'!F30+'SCHED 2'!F40</f>
        <v>0</v>
      </c>
      <c r="G14" s="112">
        <f>'SCHED 2'!G12+'SCHED 2'!G21+'SCHED 2'!G30+'SCHED 2'!G40</f>
        <v>0</v>
      </c>
      <c r="H14" s="112">
        <f>'SCHED 2'!H12+'SCHED 2'!H21+'SCHED 2'!H30+'SCHED 2'!H40</f>
        <v>0</v>
      </c>
      <c r="I14" s="112">
        <f>'SCHED 2'!I12+'SCHED 2'!I21+'SCHED 2'!I30+'SCHED 2'!I40</f>
        <v>0</v>
      </c>
    </row>
    <row r="15" spans="1:9" ht="24">
      <c r="A15" s="32"/>
      <c r="B15" s="32"/>
      <c r="C15" s="127" t="s">
        <v>234</v>
      </c>
      <c r="D15" s="34"/>
      <c r="E15" s="110"/>
      <c r="F15" s="112">
        <f>'SCHED 2'!F15+'SCHED 2'!F24+'SCHED 2'!F33+'SCHED 2'!F43</f>
        <v>0</v>
      </c>
      <c r="G15" s="112">
        <f>'SCHED 2'!G15+'SCHED 2'!G24+'SCHED 2'!G33+'SCHED 2'!G43</f>
        <v>0</v>
      </c>
      <c r="H15" s="112">
        <f>'SCHED 2'!H15+'SCHED 2'!H24+'SCHED 2'!H33+'SCHED 2'!H43</f>
        <v>0</v>
      </c>
      <c r="I15" s="112">
        <f>'SCHED 2'!I15+'SCHED 2'!I24+'SCHED 2'!I33+'SCHED 2'!I43</f>
        <v>0</v>
      </c>
    </row>
    <row r="16" spans="1:9" ht="24">
      <c r="A16" s="32"/>
      <c r="B16" s="32"/>
      <c r="C16" s="127" t="s">
        <v>235</v>
      </c>
      <c r="D16" s="34"/>
      <c r="E16" s="110"/>
      <c r="F16" s="112">
        <f>'SCHED 2'!F14+'SCHED 2'!F23+'SCHED 2'!F32+'SCHED 2'!F42</f>
        <v>0</v>
      </c>
      <c r="G16" s="112">
        <f>'SCHED 2'!G14+'SCHED 2'!G23+'SCHED 2'!G32+'SCHED 2'!G42</f>
        <v>0</v>
      </c>
      <c r="H16" s="112">
        <f>'SCHED 2'!H14+'SCHED 2'!H23+'SCHED 2'!H32+'SCHED 2'!H42</f>
        <v>0</v>
      </c>
      <c r="I16" s="112">
        <f>'SCHED 2'!I14+'SCHED 2'!I23+'SCHED 2'!I32+'SCHED 2'!I42</f>
        <v>0</v>
      </c>
    </row>
    <row r="17" spans="1:9" ht="36">
      <c r="A17" s="32"/>
      <c r="B17" s="32"/>
      <c r="C17" s="127" t="s">
        <v>236</v>
      </c>
      <c r="D17" s="34"/>
      <c r="E17" s="110"/>
      <c r="F17" s="112">
        <f>'SCHED 2'!F51</f>
        <v>0</v>
      </c>
      <c r="G17" s="112">
        <f>'SCHED 2'!G51</f>
        <v>0</v>
      </c>
      <c r="H17" s="112">
        <f>'SCHED 2'!H51</f>
        <v>0</v>
      </c>
      <c r="I17" s="112">
        <f>'SCHED 2'!I51</f>
        <v>0</v>
      </c>
    </row>
    <row r="18" spans="1:9" ht="12">
      <c r="A18" s="32"/>
      <c r="B18" s="32"/>
      <c r="C18" s="32" t="s">
        <v>237</v>
      </c>
      <c r="D18" s="34"/>
      <c r="E18" s="112">
        <f>E11+E12+E13-E14-E15+E16-E17</f>
        <v>0</v>
      </c>
      <c r="F18" s="112">
        <f>F11+F12+F13-F14-F15+F16-F17</f>
        <v>0</v>
      </c>
      <c r="G18" s="112">
        <f>G11+G12+G13-G14-G15+G16-G17</f>
        <v>0</v>
      </c>
      <c r="H18" s="112">
        <f>H11+H12+H13-H14-H15+H16-H17</f>
        <v>0</v>
      </c>
      <c r="I18" s="112">
        <f>I11+I12+I13-I14-I15+I16-I17</f>
        <v>0</v>
      </c>
    </row>
    <row r="19" spans="1:9" ht="12">
      <c r="A19" s="32"/>
      <c r="B19" s="32"/>
      <c r="C19" s="32"/>
      <c r="D19" s="34"/>
      <c r="E19" s="185"/>
      <c r="F19" s="185"/>
      <c r="G19" s="185"/>
      <c r="H19" s="185"/>
      <c r="I19" s="185"/>
    </row>
    <row r="20" spans="1:9" ht="12">
      <c r="A20" s="32">
        <v>2</v>
      </c>
      <c r="B20" s="32" t="s">
        <v>238</v>
      </c>
      <c r="C20" s="32" t="s">
        <v>239</v>
      </c>
      <c r="D20" s="34"/>
      <c r="E20" s="114"/>
      <c r="F20" s="114"/>
      <c r="G20" s="114"/>
      <c r="H20" s="114"/>
      <c r="I20" s="114"/>
    </row>
    <row r="21" spans="1:9" ht="12">
      <c r="A21" s="32"/>
      <c r="B21" s="32"/>
      <c r="C21" s="32" t="s">
        <v>198</v>
      </c>
      <c r="D21" s="34"/>
      <c r="E21" s="110"/>
      <c r="F21" s="112">
        <f>E25</f>
        <v>0</v>
      </c>
      <c r="G21" s="112">
        <f>F25</f>
        <v>0</v>
      </c>
      <c r="H21" s="112">
        <f>G25</f>
        <v>0</v>
      </c>
      <c r="I21" s="112">
        <f>H25</f>
        <v>0</v>
      </c>
    </row>
    <row r="22" spans="1:9" ht="12">
      <c r="A22" s="32"/>
      <c r="B22" s="32"/>
      <c r="C22" s="32" t="s">
        <v>240</v>
      </c>
      <c r="D22" s="34"/>
      <c r="E22" s="110"/>
      <c r="F22" s="110"/>
      <c r="G22" s="110"/>
      <c r="H22" s="110"/>
      <c r="I22" s="110"/>
    </row>
    <row r="23" spans="1:9" ht="12">
      <c r="A23" s="32"/>
      <c r="B23" s="32"/>
      <c r="C23" s="32" t="s">
        <v>241</v>
      </c>
      <c r="D23" s="34"/>
      <c r="E23" s="110"/>
      <c r="F23" s="110"/>
      <c r="G23" s="110"/>
      <c r="H23" s="110"/>
      <c r="I23" s="110"/>
    </row>
    <row r="24" spans="1:9" ht="24">
      <c r="A24" s="32"/>
      <c r="B24" s="32"/>
      <c r="C24" s="127" t="s">
        <v>242</v>
      </c>
      <c r="D24" s="34"/>
      <c r="E24" s="129"/>
      <c r="F24" s="129"/>
      <c r="G24" s="129"/>
      <c r="H24" s="129"/>
      <c r="I24" s="129"/>
    </row>
    <row r="25" spans="1:9" ht="12">
      <c r="A25" s="32"/>
      <c r="B25" s="32"/>
      <c r="C25" s="32" t="s">
        <v>243</v>
      </c>
      <c r="D25" s="34"/>
      <c r="E25" s="78">
        <f>E21+E22+E23-E24</f>
        <v>0</v>
      </c>
      <c r="F25" s="78">
        <f>F21+F22+F23-F24</f>
        <v>0</v>
      </c>
      <c r="G25" s="78">
        <f>G21+G22+G23-G24</f>
        <v>0</v>
      </c>
      <c r="H25" s="78">
        <f>H21+H22+H23-H24</f>
        <v>0</v>
      </c>
      <c r="I25" s="78">
        <f>I21+I22+I23-I24</f>
        <v>0</v>
      </c>
    </row>
    <row r="26" spans="1:9" ht="12">
      <c r="A26" s="32"/>
      <c r="B26" s="32"/>
      <c r="C26" s="32"/>
      <c r="D26" s="34"/>
      <c r="E26" s="185"/>
      <c r="F26" s="185"/>
      <c r="G26" s="185"/>
      <c r="H26" s="185"/>
      <c r="I26" s="185"/>
    </row>
    <row r="27" spans="1:9" ht="12">
      <c r="A27" s="32"/>
      <c r="B27" s="32"/>
      <c r="C27" s="32" t="s">
        <v>244</v>
      </c>
      <c r="D27" s="34"/>
      <c r="E27" s="114"/>
      <c r="F27" s="114"/>
      <c r="G27" s="114"/>
      <c r="H27" s="114"/>
      <c r="I27" s="114"/>
    </row>
    <row r="28" spans="1:9" ht="12">
      <c r="A28" s="32"/>
      <c r="B28" s="32"/>
      <c r="C28" s="32" t="s">
        <v>198</v>
      </c>
      <c r="D28" s="34"/>
      <c r="E28" s="110"/>
      <c r="F28" s="112">
        <f>E31</f>
        <v>0</v>
      </c>
      <c r="G28" s="112">
        <f>F31</f>
        <v>0</v>
      </c>
      <c r="H28" s="112">
        <f>G31</f>
        <v>0</v>
      </c>
      <c r="I28" s="112">
        <f>H31</f>
        <v>0</v>
      </c>
    </row>
    <row r="29" spans="1:9" ht="12">
      <c r="A29" s="32"/>
      <c r="B29" s="32"/>
      <c r="C29" s="32" t="s">
        <v>245</v>
      </c>
      <c r="D29" s="34"/>
      <c r="E29" s="110"/>
      <c r="F29" s="110"/>
      <c r="G29" s="110"/>
      <c r="H29" s="110"/>
      <c r="I29" s="110"/>
    </row>
    <row r="30" spans="1:9" ht="12">
      <c r="A30" s="32"/>
      <c r="B30" s="32"/>
      <c r="C30" s="32" t="s">
        <v>246</v>
      </c>
      <c r="D30" s="34"/>
      <c r="E30" s="110"/>
      <c r="F30" s="110"/>
      <c r="G30" s="110"/>
      <c r="H30" s="110"/>
      <c r="I30" s="110"/>
    </row>
    <row r="31" spans="1:9" ht="12">
      <c r="A31" s="32"/>
      <c r="B31" s="32"/>
      <c r="C31" s="32" t="s">
        <v>247</v>
      </c>
      <c r="D31" s="34"/>
      <c r="E31" s="112">
        <f>E28+E29-E30</f>
        <v>0</v>
      </c>
      <c r="F31" s="112">
        <f>F28+F29-F30</f>
        <v>0</v>
      </c>
      <c r="G31" s="112">
        <f>G28+G29-G30</f>
        <v>0</v>
      </c>
      <c r="H31" s="112">
        <f>H28+H29-H30</f>
        <v>0</v>
      </c>
      <c r="I31" s="112">
        <f>I28+I29-I30</f>
        <v>0</v>
      </c>
    </row>
    <row r="32" spans="1:9" ht="12">
      <c r="A32" s="76"/>
      <c r="B32" s="109"/>
      <c r="C32" s="109"/>
      <c r="D32" s="76"/>
      <c r="E32" s="108"/>
      <c r="F32" s="108"/>
      <c r="G32" s="108"/>
      <c r="H32" s="108"/>
      <c r="I32" s="108"/>
    </row>
    <row r="33" spans="1:9" ht="12">
      <c r="A33" s="76"/>
      <c r="B33" s="109"/>
      <c r="C33" s="109"/>
      <c r="D33" s="76"/>
      <c r="E33" s="108"/>
      <c r="F33" s="108"/>
      <c r="G33" s="108"/>
      <c r="H33" s="108"/>
      <c r="I33" s="108"/>
    </row>
    <row r="34" spans="1:9" ht="15.75">
      <c r="A34" s="76"/>
      <c r="B34" s="223">
        <f>IF(OR(E25&gt;-1,F25&gt;-1,G25&gt;-1,H25&gt;-1,I25&gt;-1),"","Insufficient SSAP24 provision made to allow for release of provision")</f>
      </c>
      <c r="C34" s="108"/>
      <c r="D34" s="76"/>
      <c r="E34" s="108"/>
      <c r="F34" s="108"/>
      <c r="G34" s="108"/>
      <c r="H34" s="108"/>
      <c r="I34" s="108"/>
    </row>
    <row r="35" spans="1:9" ht="12">
      <c r="A35" s="76"/>
      <c r="B35" s="205"/>
      <c r="C35" s="108"/>
      <c r="D35" s="76"/>
      <c r="E35" s="108"/>
      <c r="F35" s="108"/>
      <c r="G35" s="108"/>
      <c r="H35" s="108"/>
      <c r="I35" s="108"/>
    </row>
    <row r="36" spans="1:9" ht="12">
      <c r="A36" s="76"/>
      <c r="B36" s="205"/>
      <c r="C36" s="108"/>
      <c r="D36" s="76"/>
      <c r="E36" s="108"/>
      <c r="F36" s="108"/>
      <c r="G36" s="108"/>
      <c r="H36" s="108"/>
      <c r="I36" s="108"/>
    </row>
  </sheetData>
  <sheetProtection password="884D" sheet="1" objects="1" scenarios="1"/>
  <printOptions/>
  <pageMargins left="0.7480314960629921" right="0.7480314960629921" top="0.984251968503937" bottom="0.984251968503937" header="0.5118110236220472" footer="0.5118110236220472"/>
  <pageSetup fitToHeight="1" fitToWidth="1" horizontalDpi="300" verticalDpi="300" orientation="portrait" paperSize="9" scale="88" r:id="rId1"/>
  <headerFooter alignWithMargins="0">
    <oddHeader>&amp;C&amp;A</oddHeader>
    <oddFooter>&amp;C&amp;D    &amp;T</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I16"/>
  <sheetViews>
    <sheetView workbookViewId="0" topLeftCell="A1">
      <selection activeCell="F13" sqref="F13"/>
    </sheetView>
  </sheetViews>
  <sheetFormatPr defaultColWidth="9.140625" defaultRowHeight="12.75"/>
  <cols>
    <col min="1" max="1" width="2.7109375" style="32" customWidth="1"/>
    <col min="2" max="2" width="31.7109375" style="32" customWidth="1"/>
    <col min="3" max="3" width="12.421875" style="32" customWidth="1"/>
    <col min="4" max="4" width="5.28125" style="32" customWidth="1"/>
    <col min="5" max="5" width="4.28125" style="32" customWidth="1"/>
    <col min="6" max="9" width="8.7109375" style="32" customWidth="1"/>
    <col min="10" max="16384" width="9.140625" style="32" customWidth="1"/>
  </cols>
  <sheetData>
    <row r="1" spans="1:4" ht="12">
      <c r="A1" s="34" t="s">
        <v>445</v>
      </c>
      <c r="D1" s="34"/>
    </row>
    <row r="2" spans="1:4" ht="12">
      <c r="A2" s="31" t="s">
        <v>429</v>
      </c>
      <c r="D2" s="34"/>
    </row>
    <row r="3" spans="1:4" ht="12">
      <c r="A3" s="34" t="s">
        <v>248</v>
      </c>
      <c r="D3" s="34"/>
    </row>
    <row r="4" spans="1:4" ht="12">
      <c r="A4" s="34"/>
      <c r="D4" s="34"/>
    </row>
    <row r="5" spans="1:4" ht="12">
      <c r="A5" s="34" t="s">
        <v>514</v>
      </c>
      <c r="B5" s="34"/>
      <c r="D5" s="34">
        <f>IF(INDEX(DETAILS,1,1)="","",INDEX(DETAILS,1,1))</f>
      </c>
    </row>
    <row r="6" spans="1:4" ht="12">
      <c r="A6" s="34" t="s">
        <v>515</v>
      </c>
      <c r="B6" s="34"/>
      <c r="D6" s="34">
        <f>IF(INDEX(DETAILS,2,1)="","",INDEX(DETAILS,2,1))</f>
      </c>
    </row>
    <row r="7" spans="1:4" ht="12">
      <c r="A7" s="34" t="s">
        <v>516</v>
      </c>
      <c r="B7" s="34"/>
      <c r="D7" s="34">
        <f>IF(INDEX(DETAILS,3,1)="","",INDEX(DETAILS,3,1))</f>
      </c>
    </row>
    <row r="9" spans="1:9" ht="48">
      <c r="A9" s="34"/>
      <c r="B9" s="29"/>
      <c r="C9" s="29"/>
      <c r="D9" s="34"/>
      <c r="E9" s="34"/>
      <c r="F9" s="28" t="str">
        <f>'FORM 1'!F9</f>
        <v>Year Ended 31/7/2004</v>
      </c>
      <c r="G9" s="28" t="str">
        <f>'FORM 1'!G9</f>
        <v>Year Ended 31/7/2005</v>
      </c>
      <c r="H9" s="28" t="str">
        <f>'FORM 1'!H9</f>
        <v>Year Ended 31/7/2006</v>
      </c>
      <c r="I9" s="28" t="str">
        <f>'FORM 1'!I9</f>
        <v>Year Ended 31/7/2007</v>
      </c>
    </row>
    <row r="10" spans="1:9" ht="12">
      <c r="A10" s="34"/>
      <c r="B10" s="29"/>
      <c r="C10" s="29"/>
      <c r="D10" s="34"/>
      <c r="E10" s="34"/>
      <c r="F10" s="48" t="s">
        <v>380</v>
      </c>
      <c r="G10" s="48" t="s">
        <v>380</v>
      </c>
      <c r="H10" s="48" t="s">
        <v>380</v>
      </c>
      <c r="I10" s="48" t="s">
        <v>380</v>
      </c>
    </row>
    <row r="11" spans="1:9" ht="12">
      <c r="A11" s="32">
        <v>1</v>
      </c>
      <c r="B11" s="32" t="s">
        <v>249</v>
      </c>
      <c r="C11" s="29"/>
      <c r="D11" s="34"/>
      <c r="E11" s="34"/>
      <c r="F11" s="112">
        <f>'SCHED 7'!F37</f>
        <v>0</v>
      </c>
      <c r="G11" s="112">
        <f>'SCHED 7'!G37</f>
        <v>0</v>
      </c>
      <c r="H11" s="112">
        <f>'SCHED 7'!H37</f>
        <v>0</v>
      </c>
      <c r="I11" s="112">
        <f>'SCHED 7'!I37</f>
        <v>0</v>
      </c>
    </row>
    <row r="12" spans="1:9" ht="12">
      <c r="A12" s="32">
        <v>2</v>
      </c>
      <c r="B12" s="32" t="s">
        <v>250</v>
      </c>
      <c r="C12" s="29"/>
      <c r="D12" s="34"/>
      <c r="E12" s="34"/>
      <c r="F12" s="112">
        <f>F13-F11</f>
        <v>0</v>
      </c>
      <c r="G12" s="112">
        <f>G13-G11</f>
        <v>0</v>
      </c>
      <c r="H12" s="112">
        <f>H13-H11</f>
        <v>0</v>
      </c>
      <c r="I12" s="112">
        <f>I13-I11</f>
        <v>0</v>
      </c>
    </row>
    <row r="13" spans="1:9" ht="12">
      <c r="A13" s="32">
        <v>3</v>
      </c>
      <c r="B13" s="32" t="s">
        <v>251</v>
      </c>
      <c r="C13" s="29"/>
      <c r="D13" s="34"/>
      <c r="E13" s="34"/>
      <c r="F13" s="110"/>
      <c r="G13" s="110"/>
      <c r="H13" s="110"/>
      <c r="I13" s="110"/>
    </row>
    <row r="14" spans="1:4" ht="12">
      <c r="A14" s="34"/>
      <c r="B14" s="29"/>
      <c r="C14" s="29"/>
      <c r="D14" s="34"/>
    </row>
    <row r="15" spans="1:4" ht="12">
      <c r="A15" s="34"/>
      <c r="B15" s="29"/>
      <c r="C15" s="29"/>
      <c r="D15" s="34"/>
    </row>
    <row r="16" spans="1:4" ht="12">
      <c r="A16" s="34"/>
      <c r="B16" s="29"/>
      <c r="C16" s="29"/>
      <c r="D16" s="34"/>
    </row>
  </sheetData>
  <sheetProtection password="884D" sheet="1" objects="1" scenarios="1"/>
  <printOptions/>
  <pageMargins left="0.7480314960629921" right="0.7480314960629921" top="0.984251968503937" bottom="0.984251968503937" header="0.5118110236220472" footer="0.5118110236220472"/>
  <pageSetup fitToHeight="1" fitToWidth="1" horizontalDpi="300" verticalDpi="300" orientation="portrait" paperSize="9" scale="96" r:id="rId1"/>
  <headerFooter alignWithMargins="0">
    <oddHeader>&amp;C&amp;A</oddHeader>
    <oddFooter>&amp;C&amp;D    &amp;T</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I18"/>
  <sheetViews>
    <sheetView workbookViewId="0" topLeftCell="A1">
      <selection activeCell="F15" sqref="F15"/>
    </sheetView>
  </sheetViews>
  <sheetFormatPr defaultColWidth="9.140625" defaultRowHeight="12.75"/>
  <cols>
    <col min="1" max="1" width="2.7109375" style="77" customWidth="1"/>
    <col min="2" max="2" width="31.7109375" style="77" customWidth="1"/>
    <col min="3" max="3" width="15.140625" style="77" customWidth="1"/>
    <col min="4" max="4" width="6.421875" style="77" customWidth="1"/>
    <col min="5" max="5" width="5.28125" style="77" customWidth="1"/>
    <col min="6" max="9" width="8.7109375" style="77" customWidth="1"/>
    <col min="10" max="16384" width="9.140625" style="77" customWidth="1"/>
  </cols>
  <sheetData>
    <row r="1" spans="1:9" s="109" customFormat="1" ht="12">
      <c r="A1" s="34" t="s">
        <v>446</v>
      </c>
      <c r="B1" s="108"/>
      <c r="C1" s="108"/>
      <c r="D1" s="76"/>
      <c r="E1" s="108"/>
      <c r="F1" s="108"/>
      <c r="G1" s="108"/>
      <c r="H1" s="108"/>
      <c r="I1" s="108"/>
    </row>
    <row r="2" spans="1:9" s="109" customFormat="1" ht="12">
      <c r="A2" s="31" t="s">
        <v>429</v>
      </c>
      <c r="B2" s="32"/>
      <c r="C2" s="32"/>
      <c r="D2" s="34"/>
      <c r="E2" s="32"/>
      <c r="F2" s="32"/>
      <c r="G2" s="32"/>
      <c r="H2" s="32"/>
      <c r="I2" s="32"/>
    </row>
    <row r="3" spans="1:9" s="109" customFormat="1" ht="12">
      <c r="A3" s="34" t="s">
        <v>252</v>
      </c>
      <c r="B3" s="32"/>
      <c r="C3" s="32"/>
      <c r="D3" s="34"/>
      <c r="E3" s="32"/>
      <c r="F3" s="32"/>
      <c r="G3" s="32"/>
      <c r="H3" s="32"/>
      <c r="I3" s="32"/>
    </row>
    <row r="4" spans="1:9" s="109" customFormat="1" ht="12">
      <c r="A4" s="34"/>
      <c r="B4" s="32"/>
      <c r="C4" s="32"/>
      <c r="D4" s="34"/>
      <c r="E4" s="32"/>
      <c r="F4" s="32"/>
      <c r="G4" s="32"/>
      <c r="H4" s="32"/>
      <c r="I4" s="32"/>
    </row>
    <row r="5" spans="1:9" s="109" customFormat="1" ht="12">
      <c r="A5" s="34" t="s">
        <v>514</v>
      </c>
      <c r="B5" s="34"/>
      <c r="C5" s="32"/>
      <c r="D5" s="34">
        <f>IF(INDEX(DETAILS,1,1)="","",INDEX(DETAILS,1,1))</f>
      </c>
      <c r="E5" s="32"/>
      <c r="F5" s="32"/>
      <c r="G5" s="32"/>
      <c r="H5" s="32"/>
      <c r="I5" s="32"/>
    </row>
    <row r="6" spans="1:9" s="109" customFormat="1" ht="12">
      <c r="A6" s="34" t="s">
        <v>515</v>
      </c>
      <c r="B6" s="34"/>
      <c r="C6" s="32"/>
      <c r="D6" s="34">
        <f>IF(INDEX(DETAILS,2,1)="","",INDEX(DETAILS,2,1))</f>
      </c>
      <c r="E6" s="32"/>
      <c r="F6" s="32"/>
      <c r="G6" s="32"/>
      <c r="H6" s="32"/>
      <c r="I6" s="32"/>
    </row>
    <row r="7" spans="1:9" s="109" customFormat="1" ht="12">
      <c r="A7" s="34" t="s">
        <v>516</v>
      </c>
      <c r="B7" s="34"/>
      <c r="C7" s="32"/>
      <c r="D7" s="34">
        <f>IF(INDEX(DETAILS,3,1)="","",INDEX(DETAILS,3,1))</f>
      </c>
      <c r="E7" s="32"/>
      <c r="F7" s="32"/>
      <c r="G7" s="32"/>
      <c r="H7" s="32"/>
      <c r="I7" s="32"/>
    </row>
    <row r="8" spans="1:9" s="109" customFormat="1" ht="12">
      <c r="A8" s="29"/>
      <c r="B8" s="29"/>
      <c r="C8" s="29"/>
      <c r="D8" s="29"/>
      <c r="E8" s="29"/>
      <c r="F8" s="29"/>
      <c r="G8" s="29"/>
      <c r="H8" s="29"/>
      <c r="I8" s="29"/>
    </row>
    <row r="9" spans="1:9" s="109" customFormat="1" ht="48">
      <c r="A9" s="34"/>
      <c r="B9" s="29"/>
      <c r="C9" s="29"/>
      <c r="D9" s="34"/>
      <c r="E9" s="34"/>
      <c r="F9" s="28" t="str">
        <f>'FORM 1'!F9</f>
        <v>Year Ended 31/7/2004</v>
      </c>
      <c r="G9" s="28" t="str">
        <f>'FORM 1'!G9</f>
        <v>Year Ended 31/7/2005</v>
      </c>
      <c r="H9" s="28" t="str">
        <f>'FORM 1'!H9</f>
        <v>Year Ended 31/7/2006</v>
      </c>
      <c r="I9" s="28" t="str">
        <f>'FORM 1'!I9</f>
        <v>Year Ended 31/7/2007</v>
      </c>
    </row>
    <row r="10" spans="1:9" s="109" customFormat="1" ht="12">
      <c r="A10" s="34"/>
      <c r="B10" s="29"/>
      <c r="C10" s="29"/>
      <c r="D10" s="34"/>
      <c r="E10" s="34"/>
      <c r="F10" s="48" t="s">
        <v>380</v>
      </c>
      <c r="G10" s="48" t="s">
        <v>380</v>
      </c>
      <c r="H10" s="48" t="s">
        <v>380</v>
      </c>
      <c r="I10" s="48" t="s">
        <v>380</v>
      </c>
    </row>
    <row r="11" spans="1:9" s="109" customFormat="1" ht="12">
      <c r="A11" s="32">
        <v>1</v>
      </c>
      <c r="B11" s="32" t="s">
        <v>253</v>
      </c>
      <c r="C11" s="29"/>
      <c r="D11" s="34"/>
      <c r="E11" s="34"/>
      <c r="F11" s="110"/>
      <c r="G11" s="110"/>
      <c r="H11" s="110"/>
      <c r="I11" s="110"/>
    </row>
    <row r="12" spans="1:9" s="109" customFormat="1" ht="12">
      <c r="A12" s="32">
        <v>2</v>
      </c>
      <c r="B12" s="32" t="s">
        <v>254</v>
      </c>
      <c r="C12" s="29"/>
      <c r="D12" s="34"/>
      <c r="E12" s="34"/>
      <c r="F12" s="110"/>
      <c r="G12" s="110"/>
      <c r="H12" s="110"/>
      <c r="I12" s="110"/>
    </row>
    <row r="13" spans="1:9" s="109" customFormat="1" ht="12">
      <c r="A13" s="32">
        <v>3</v>
      </c>
      <c r="B13" s="32" t="s">
        <v>356</v>
      </c>
      <c r="C13" s="29"/>
      <c r="D13" s="34"/>
      <c r="E13" s="34"/>
      <c r="F13" s="112">
        <f>('FORM 2B'!F23)</f>
        <v>0</v>
      </c>
      <c r="G13" s="112">
        <f>('FORM 2B'!G23)</f>
        <v>0</v>
      </c>
      <c r="H13" s="112">
        <f>('FORM 2B'!H23)</f>
        <v>0</v>
      </c>
      <c r="I13" s="112">
        <f>('FORM 2B'!I23)</f>
        <v>0</v>
      </c>
    </row>
    <row r="14" spans="1:9" s="109" customFormat="1" ht="12">
      <c r="A14" s="32">
        <v>4</v>
      </c>
      <c r="B14" s="32" t="s">
        <v>43</v>
      </c>
      <c r="C14" s="29"/>
      <c r="D14" s="34"/>
      <c r="E14" s="34"/>
      <c r="F14" s="112">
        <f>'FORM 2B'!F25+'FORM 2B'!F26</f>
        <v>0</v>
      </c>
      <c r="G14" s="112">
        <f>'FORM 2B'!G25+'FORM 2B'!G26</f>
        <v>0</v>
      </c>
      <c r="H14" s="112">
        <f>'FORM 2B'!H25+'FORM 2B'!H26</f>
        <v>0</v>
      </c>
      <c r="I14" s="112">
        <f>'FORM 2B'!I25+'FORM 2B'!I26</f>
        <v>0</v>
      </c>
    </row>
    <row r="15" spans="1:9" s="109" customFormat="1" ht="12">
      <c r="A15" s="32">
        <v>5</v>
      </c>
      <c r="B15" s="32" t="s">
        <v>255</v>
      </c>
      <c r="C15" s="29"/>
      <c r="D15" s="34"/>
      <c r="E15" s="34"/>
      <c r="F15" s="112">
        <f>F14+F13+F12+F11</f>
        <v>0</v>
      </c>
      <c r="G15" s="112">
        <f>G14+G13+G12+G11</f>
        <v>0</v>
      </c>
      <c r="H15" s="112">
        <f>H14+H13+H12+H11</f>
        <v>0</v>
      </c>
      <c r="I15" s="112">
        <f>I14+I13+I12+I11</f>
        <v>0</v>
      </c>
    </row>
    <row r="16" spans="1:9" s="109" customFormat="1" ht="12">
      <c r="A16" s="76"/>
      <c r="D16" s="76"/>
      <c r="E16" s="76"/>
      <c r="F16" s="206"/>
      <c r="G16" s="206"/>
      <c r="H16" s="206"/>
      <c r="I16" s="206"/>
    </row>
    <row r="17" spans="1:9" s="109" customFormat="1" ht="12">
      <c r="A17" s="77"/>
      <c r="B17" s="77"/>
      <c r="C17" s="77"/>
      <c r="D17" s="77"/>
      <c r="E17" s="77"/>
      <c r="F17" s="77"/>
      <c r="G17" s="77"/>
      <c r="H17" s="77"/>
      <c r="I17" s="77"/>
    </row>
    <row r="18" spans="1:9" ht="12">
      <c r="A18" s="76"/>
      <c r="B18" s="109"/>
      <c r="C18" s="109"/>
      <c r="D18" s="76"/>
      <c r="E18" s="108"/>
      <c r="F18" s="108"/>
      <c r="G18" s="108"/>
      <c r="H18" s="108"/>
      <c r="I18" s="108"/>
    </row>
  </sheetData>
  <sheetProtection password="884D" sheet="1" objects="1" scenarios="1"/>
  <printOptions/>
  <pageMargins left="0.7480314960629921" right="0.7480314960629921" top="0.984251968503937" bottom="0.984251968503937" header="0.5118110236220472" footer="0.5118110236220472"/>
  <pageSetup fitToHeight="1" fitToWidth="1" horizontalDpi="300" verticalDpi="300" orientation="portrait" paperSize="9" scale="91" r:id="rId1"/>
  <headerFooter alignWithMargins="0">
    <oddHeader>&amp;C&amp;A</oddHeader>
    <oddFooter>&amp;C&amp;D    &amp;T</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I52"/>
  <sheetViews>
    <sheetView workbookViewId="0" topLeftCell="A1">
      <selection activeCell="F20" sqref="F20"/>
    </sheetView>
  </sheetViews>
  <sheetFormatPr defaultColWidth="9.140625" defaultRowHeight="12.75"/>
  <cols>
    <col min="1" max="1" width="2.7109375" style="77" customWidth="1"/>
    <col min="2" max="2" width="31.7109375" style="77" customWidth="1"/>
    <col min="3" max="3" width="14.00390625" style="77" customWidth="1"/>
    <col min="4" max="4" width="5.00390625" style="77" customWidth="1"/>
    <col min="5" max="5" width="5.28125" style="77" customWidth="1"/>
    <col min="6" max="9" width="8.7109375" style="77" customWidth="1"/>
    <col min="10" max="16384" width="9.140625" style="77" customWidth="1"/>
  </cols>
  <sheetData>
    <row r="1" spans="1:9" ht="12">
      <c r="A1" s="34" t="s">
        <v>447</v>
      </c>
      <c r="B1" s="32"/>
      <c r="C1" s="32"/>
      <c r="D1" s="34"/>
      <c r="E1" s="32"/>
      <c r="F1" s="32"/>
      <c r="G1" s="32"/>
      <c r="H1" s="32"/>
      <c r="I1" s="32"/>
    </row>
    <row r="2" spans="1:9" ht="12">
      <c r="A2" s="31" t="s">
        <v>429</v>
      </c>
      <c r="B2" s="32"/>
      <c r="C2" s="32"/>
      <c r="D2" s="34"/>
      <c r="E2" s="32"/>
      <c r="F2" s="32"/>
      <c r="G2" s="32"/>
      <c r="H2" s="32"/>
      <c r="I2" s="32"/>
    </row>
    <row r="3" spans="1:9" ht="12">
      <c r="A3" s="34" t="s">
        <v>256</v>
      </c>
      <c r="B3" s="32"/>
      <c r="C3" s="32"/>
      <c r="D3" s="34"/>
      <c r="E3" s="32"/>
      <c r="F3" s="32"/>
      <c r="G3" s="32"/>
      <c r="H3" s="32"/>
      <c r="I3" s="32"/>
    </row>
    <row r="4" spans="1:9" ht="12">
      <c r="A4" s="34"/>
      <c r="B4" s="32"/>
      <c r="C4" s="32"/>
      <c r="D4" s="34"/>
      <c r="E4" s="32"/>
      <c r="F4" s="32"/>
      <c r="G4" s="32"/>
      <c r="H4" s="32"/>
      <c r="I4" s="32"/>
    </row>
    <row r="5" spans="1:9" ht="12">
      <c r="A5" s="34" t="s">
        <v>514</v>
      </c>
      <c r="B5" s="34"/>
      <c r="C5" s="32"/>
      <c r="D5" s="34">
        <f>IF(INDEX(DETAILS,1,1)="","",INDEX(DETAILS,1,1))</f>
      </c>
      <c r="E5" s="32"/>
      <c r="F5" s="32"/>
      <c r="G5" s="32"/>
      <c r="H5" s="32"/>
      <c r="I5" s="32"/>
    </row>
    <row r="6" spans="1:9" ht="12">
      <c r="A6" s="34" t="s">
        <v>515</v>
      </c>
      <c r="B6" s="34"/>
      <c r="C6" s="32"/>
      <c r="D6" s="34">
        <f>IF(INDEX(DETAILS,2,1)="","",INDEX(DETAILS,2,1))</f>
      </c>
      <c r="E6" s="32"/>
      <c r="F6" s="32"/>
      <c r="G6" s="32"/>
      <c r="H6" s="32"/>
      <c r="I6" s="32"/>
    </row>
    <row r="7" spans="1:9" ht="12">
      <c r="A7" s="34" t="s">
        <v>516</v>
      </c>
      <c r="B7" s="34"/>
      <c r="C7" s="32"/>
      <c r="D7" s="34">
        <f>IF(INDEX(DETAILS,3,1)="","",INDEX(DETAILS,3,1))</f>
      </c>
      <c r="E7" s="32"/>
      <c r="F7" s="32"/>
      <c r="G7" s="32"/>
      <c r="H7" s="32"/>
      <c r="I7" s="32"/>
    </row>
    <row r="8" spans="1:9" ht="12">
      <c r="A8" s="32"/>
      <c r="B8" s="32"/>
      <c r="C8" s="32"/>
      <c r="D8" s="32"/>
      <c r="E8" s="32"/>
      <c r="F8" s="32"/>
      <c r="G8" s="32"/>
      <c r="H8" s="32"/>
      <c r="I8" s="32"/>
    </row>
    <row r="9" spans="1:9" ht="48">
      <c r="A9" s="32"/>
      <c r="B9" s="34" t="s">
        <v>257</v>
      </c>
      <c r="C9" s="32"/>
      <c r="D9" s="34"/>
      <c r="E9" s="32"/>
      <c r="F9" s="28" t="str">
        <f>'FORM 1'!F9</f>
        <v>Year Ended 31/7/2004</v>
      </c>
      <c r="G9" s="28" t="str">
        <f>'FORM 1'!G9</f>
        <v>Year Ended 31/7/2005</v>
      </c>
      <c r="H9" s="28" t="str">
        <f>'FORM 1'!H9</f>
        <v>Year Ended 31/7/2006</v>
      </c>
      <c r="I9" s="28" t="str">
        <f>'FORM 1'!I9</f>
        <v>Year Ended 31/7/2007</v>
      </c>
    </row>
    <row r="10" spans="1:9" ht="12">
      <c r="A10" s="34"/>
      <c r="B10" s="29"/>
      <c r="C10" s="29"/>
      <c r="D10" s="34"/>
      <c r="E10" s="32"/>
      <c r="F10" s="48" t="s">
        <v>380</v>
      </c>
      <c r="G10" s="48" t="s">
        <v>380</v>
      </c>
      <c r="H10" s="48" t="s">
        <v>380</v>
      </c>
      <c r="I10" s="48" t="s">
        <v>380</v>
      </c>
    </row>
    <row r="11" spans="1:9" ht="12">
      <c r="A11" s="120">
        <v>1</v>
      </c>
      <c r="B11" s="120" t="s">
        <v>258</v>
      </c>
      <c r="C11" s="29"/>
      <c r="D11" s="34"/>
      <c r="E11" s="32"/>
      <c r="F11" s="110"/>
      <c r="G11" s="112">
        <f>$F$11+$F$12</f>
        <v>0</v>
      </c>
      <c r="H11" s="112">
        <f>$G$11+$G$12</f>
        <v>0</v>
      </c>
      <c r="I11" s="112">
        <f>$H$11+$H$12</f>
        <v>0</v>
      </c>
    </row>
    <row r="12" spans="1:9" ht="12">
      <c r="A12" s="120">
        <v>2</v>
      </c>
      <c r="B12" s="120" t="s">
        <v>259</v>
      </c>
      <c r="C12" s="29"/>
      <c r="D12" s="34"/>
      <c r="E12" s="32"/>
      <c r="F12" s="110"/>
      <c r="G12" s="111"/>
      <c r="H12" s="111"/>
      <c r="I12" s="111"/>
    </row>
    <row r="13" spans="1:9" ht="12">
      <c r="A13" s="120">
        <v>3</v>
      </c>
      <c r="B13" s="120" t="s">
        <v>260</v>
      </c>
      <c r="C13" s="29"/>
      <c r="D13" s="34"/>
      <c r="E13" s="32"/>
      <c r="F13" s="110"/>
      <c r="G13" s="112">
        <f>$F$13+$F$14</f>
        <v>0</v>
      </c>
      <c r="H13" s="112">
        <f>$G$13+$G$14</f>
        <v>0</v>
      </c>
      <c r="I13" s="112">
        <f>$H$13+$H$14</f>
        <v>0</v>
      </c>
    </row>
    <row r="14" spans="1:9" ht="12">
      <c r="A14" s="120">
        <v>4</v>
      </c>
      <c r="B14" s="120" t="s">
        <v>261</v>
      </c>
      <c r="C14" s="29"/>
      <c r="D14" s="34"/>
      <c r="E14" s="32"/>
      <c r="F14" s="110"/>
      <c r="G14" s="111"/>
      <c r="H14" s="111"/>
      <c r="I14" s="111"/>
    </row>
    <row r="15" spans="1:9" s="207" customFormat="1" ht="12">
      <c r="A15" s="120">
        <v>5</v>
      </c>
      <c r="B15" s="120" t="s">
        <v>262</v>
      </c>
      <c r="C15" s="29"/>
      <c r="D15" s="34"/>
      <c r="E15" s="32"/>
      <c r="F15" s="112">
        <f>SUM(F11:F14)</f>
        <v>0</v>
      </c>
      <c r="G15" s="112">
        <f>SUM(G11:G14)</f>
        <v>0</v>
      </c>
      <c r="H15" s="112">
        <f>SUM(H11:H14)</f>
        <v>0</v>
      </c>
      <c r="I15" s="112">
        <f>SUM(I11:I14)</f>
        <v>0</v>
      </c>
    </row>
    <row r="16" spans="1:9" s="207" customFormat="1" ht="36">
      <c r="A16" s="208">
        <v>6</v>
      </c>
      <c r="B16" s="209" t="s">
        <v>263</v>
      </c>
      <c r="C16" s="210"/>
      <c r="D16" s="211"/>
      <c r="E16" s="212"/>
      <c r="F16" s="213"/>
      <c r="G16" s="214">
        <f>F16+F17+F18-F19-F20</f>
        <v>0</v>
      </c>
      <c r="H16" s="214">
        <f>G16+G17+G18-G19-G20</f>
        <v>0</v>
      </c>
      <c r="I16" s="214">
        <f>H16+H17+H18-H19-H20</f>
        <v>0</v>
      </c>
    </row>
    <row r="17" spans="1:9" s="207" customFormat="1" ht="36">
      <c r="A17" s="208">
        <v>7</v>
      </c>
      <c r="B17" s="209" t="s">
        <v>264</v>
      </c>
      <c r="C17" s="210"/>
      <c r="D17" s="211"/>
      <c r="E17" s="212"/>
      <c r="F17" s="214">
        <f>'SCHED 5'!F13</f>
        <v>0</v>
      </c>
      <c r="G17" s="214">
        <f>'SCHED 5'!G13</f>
        <v>0</v>
      </c>
      <c r="H17" s="214">
        <f>'SCHED 5'!H13</f>
        <v>0</v>
      </c>
      <c r="I17" s="214">
        <f>'SCHED 5'!I13</f>
        <v>0</v>
      </c>
    </row>
    <row r="18" spans="1:9" s="207" customFormat="1" ht="27" customHeight="1">
      <c r="A18" s="208">
        <v>8</v>
      </c>
      <c r="B18" s="209" t="s">
        <v>265</v>
      </c>
      <c r="C18" s="210"/>
      <c r="D18" s="211"/>
      <c r="E18" s="212"/>
      <c r="F18" s="214">
        <f>('SCHED 3'!F13-'SCHED 3'!F14)+('SCHED 3'!F31-'SCHED 3'!F32)</f>
        <v>0</v>
      </c>
      <c r="G18" s="214">
        <f>('SCHED 3'!G13-'SCHED 3'!G14)+('SCHED 3'!G31-'SCHED 3'!G32)</f>
        <v>0</v>
      </c>
      <c r="H18" s="214">
        <f>('SCHED 3'!H13-'SCHED 3'!H14)+('SCHED 3'!H31-'SCHED 3'!H32)</f>
        <v>0</v>
      </c>
      <c r="I18" s="214">
        <f>('SCHED 3'!I13-'SCHED 3'!I14)+('SCHED 3'!I31-'SCHED 3'!I32)</f>
        <v>0</v>
      </c>
    </row>
    <row r="19" spans="1:9" s="207" customFormat="1" ht="24">
      <c r="A19" s="208">
        <v>9</v>
      </c>
      <c r="B19" s="209" t="s">
        <v>266</v>
      </c>
      <c r="C19" s="210"/>
      <c r="D19" s="211"/>
      <c r="E19" s="212"/>
      <c r="F19" s="215"/>
      <c r="G19" s="215"/>
      <c r="H19" s="215"/>
      <c r="I19" s="215"/>
    </row>
    <row r="20" spans="1:9" s="207" customFormat="1" ht="24">
      <c r="A20" s="208">
        <v>10</v>
      </c>
      <c r="B20" s="209" t="s">
        <v>267</v>
      </c>
      <c r="C20" s="210"/>
      <c r="D20" s="211"/>
      <c r="E20" s="212"/>
      <c r="F20" s="216"/>
      <c r="G20" s="216"/>
      <c r="H20" s="216"/>
      <c r="I20" s="216"/>
    </row>
    <row r="21" spans="1:9" s="207" customFormat="1" ht="12">
      <c r="A21" s="208"/>
      <c r="B21" s="217"/>
      <c r="C21" s="210"/>
      <c r="D21" s="211"/>
      <c r="E21" s="212"/>
      <c r="F21" s="218"/>
      <c r="G21" s="218"/>
      <c r="H21" s="218"/>
      <c r="I21" s="218"/>
    </row>
    <row r="22" spans="1:9" s="207" customFormat="1" ht="24">
      <c r="A22" s="208">
        <v>11</v>
      </c>
      <c r="B22" s="209" t="s">
        <v>268</v>
      </c>
      <c r="C22" s="210"/>
      <c r="D22" s="211"/>
      <c r="E22" s="212"/>
      <c r="F22" s="216"/>
      <c r="G22" s="219">
        <f>F22+F23</f>
        <v>0</v>
      </c>
      <c r="H22" s="219">
        <f>G22+G23</f>
        <v>0</v>
      </c>
      <c r="I22" s="219">
        <f>H22+H23</f>
        <v>0</v>
      </c>
    </row>
    <row r="23" spans="1:9" s="207" customFormat="1" ht="24">
      <c r="A23" s="208">
        <v>12</v>
      </c>
      <c r="B23" s="209" t="s">
        <v>269</v>
      </c>
      <c r="C23" s="210"/>
      <c r="D23" s="211"/>
      <c r="E23" s="212"/>
      <c r="F23" s="215"/>
      <c r="G23" s="215"/>
      <c r="H23" s="215"/>
      <c r="I23" s="215"/>
    </row>
    <row r="24" spans="1:9" s="207" customFormat="1" ht="24">
      <c r="A24" s="208">
        <v>13</v>
      </c>
      <c r="B24" s="209" t="s">
        <v>270</v>
      </c>
      <c r="C24" s="210"/>
      <c r="D24" s="211"/>
      <c r="E24" s="212"/>
      <c r="F24" s="219">
        <f>SUM(F22:F23)</f>
        <v>0</v>
      </c>
      <c r="G24" s="219">
        <f>SUM(G22:G23)</f>
        <v>0</v>
      </c>
      <c r="H24" s="219">
        <f>SUM(H22:H23)</f>
        <v>0</v>
      </c>
      <c r="I24" s="219">
        <f>SUM(I22:I23)</f>
        <v>0</v>
      </c>
    </row>
    <row r="25" spans="1:9" s="207" customFormat="1" ht="12">
      <c r="A25" s="208"/>
      <c r="B25" s="217"/>
      <c r="C25" s="210"/>
      <c r="D25" s="211"/>
      <c r="E25" s="212"/>
      <c r="F25" s="218"/>
      <c r="G25" s="218"/>
      <c r="H25" s="218"/>
      <c r="I25" s="218"/>
    </row>
    <row r="26" spans="1:9" s="207" customFormat="1" ht="24">
      <c r="A26" s="208">
        <v>14</v>
      </c>
      <c r="B26" s="209" t="s">
        <v>271</v>
      </c>
      <c r="C26" s="210"/>
      <c r="D26" s="211"/>
      <c r="E26" s="212"/>
      <c r="F26" s="216"/>
      <c r="G26" s="219">
        <f>SUM(F26:F27)</f>
        <v>0</v>
      </c>
      <c r="H26" s="219">
        <f>SUM(G26:G27)</f>
        <v>0</v>
      </c>
      <c r="I26" s="219">
        <f>SUM(H26:H27)</f>
        <v>0</v>
      </c>
    </row>
    <row r="27" spans="1:9" s="207" customFormat="1" ht="24">
      <c r="A27" s="208">
        <v>15</v>
      </c>
      <c r="B27" s="209" t="s">
        <v>272</v>
      </c>
      <c r="C27" s="210"/>
      <c r="D27" s="211"/>
      <c r="E27" s="212"/>
      <c r="F27" s="215"/>
      <c r="G27" s="215"/>
      <c r="H27" s="215"/>
      <c r="I27" s="215"/>
    </row>
    <row r="28" spans="1:9" s="207" customFormat="1" ht="24">
      <c r="A28" s="208">
        <v>16</v>
      </c>
      <c r="B28" s="209" t="s">
        <v>273</v>
      </c>
      <c r="C28" s="210"/>
      <c r="D28" s="211"/>
      <c r="E28" s="212"/>
      <c r="F28" s="219">
        <f>SUM(F26:F27)</f>
        <v>0</v>
      </c>
      <c r="G28" s="219">
        <f>SUM(G26:G27)</f>
        <v>0</v>
      </c>
      <c r="H28" s="219">
        <f>SUM(H26:H27)</f>
        <v>0</v>
      </c>
      <c r="I28" s="219">
        <f>SUM(I26:I27)</f>
        <v>0</v>
      </c>
    </row>
    <row r="29" spans="1:9" s="207" customFormat="1" ht="12">
      <c r="A29" s="208"/>
      <c r="B29" s="217"/>
      <c r="C29" s="210"/>
      <c r="D29" s="211"/>
      <c r="E29" s="212"/>
      <c r="F29" s="218"/>
      <c r="G29" s="218"/>
      <c r="H29" s="218"/>
      <c r="I29" s="218"/>
    </row>
    <row r="30" spans="1:9" s="207" customFormat="1" ht="24">
      <c r="A30" s="208">
        <v>17</v>
      </c>
      <c r="B30" s="209" t="s">
        <v>274</v>
      </c>
      <c r="C30" s="210"/>
      <c r="D30" s="211"/>
      <c r="E30" s="212"/>
      <c r="F30" s="216"/>
      <c r="G30" s="219">
        <f>SUM(F30:F31)</f>
        <v>0</v>
      </c>
      <c r="H30" s="219">
        <f>SUM(G30:G31)</f>
        <v>0</v>
      </c>
      <c r="I30" s="219">
        <f>SUM(H30:H31)</f>
        <v>0</v>
      </c>
    </row>
    <row r="31" spans="1:9" s="207" customFormat="1" ht="24">
      <c r="A31" s="208">
        <v>18</v>
      </c>
      <c r="B31" s="209" t="s">
        <v>275</v>
      </c>
      <c r="C31" s="210"/>
      <c r="D31" s="211"/>
      <c r="E31" s="212"/>
      <c r="F31" s="215"/>
      <c r="G31" s="215"/>
      <c r="H31" s="215"/>
      <c r="I31" s="215"/>
    </row>
    <row r="32" spans="1:9" s="207" customFormat="1" ht="24">
      <c r="A32" s="208">
        <v>19</v>
      </c>
      <c r="B32" s="209" t="s">
        <v>276</v>
      </c>
      <c r="C32" s="210"/>
      <c r="D32" s="211"/>
      <c r="E32" s="212"/>
      <c r="F32" s="219">
        <f>SUM(F30:F31)</f>
        <v>0</v>
      </c>
      <c r="G32" s="219">
        <f>SUM(G30:G31)</f>
        <v>0</v>
      </c>
      <c r="H32" s="219">
        <f>SUM(H30:H31)</f>
        <v>0</v>
      </c>
      <c r="I32" s="219">
        <f>SUM(I30:I31)</f>
        <v>0</v>
      </c>
    </row>
    <row r="33" spans="1:9" s="207" customFormat="1" ht="12">
      <c r="A33" s="208"/>
      <c r="B33" s="217"/>
      <c r="C33" s="210"/>
      <c r="D33" s="211"/>
      <c r="E33" s="212"/>
      <c r="F33" s="218"/>
      <c r="G33" s="218"/>
      <c r="H33" s="218"/>
      <c r="I33" s="218"/>
    </row>
    <row r="34" spans="1:9" s="207" customFormat="1" ht="24">
      <c r="A34" s="208">
        <v>20</v>
      </c>
      <c r="B34" s="209" t="s">
        <v>277</v>
      </c>
      <c r="C34" s="210"/>
      <c r="D34" s="211"/>
      <c r="E34" s="212"/>
      <c r="F34" s="216"/>
      <c r="G34" s="219">
        <f>SUM(F34:F35)</f>
        <v>0</v>
      </c>
      <c r="H34" s="219">
        <f>SUM(G34:G35)</f>
        <v>0</v>
      </c>
      <c r="I34" s="219">
        <f>SUM(H34:H35)</f>
        <v>0</v>
      </c>
    </row>
    <row r="35" spans="1:9" s="207" customFormat="1" ht="12">
      <c r="A35" s="208">
        <v>21</v>
      </c>
      <c r="B35" s="209" t="s">
        <v>278</v>
      </c>
      <c r="C35" s="210"/>
      <c r="D35" s="211"/>
      <c r="E35" s="212"/>
      <c r="F35" s="216"/>
      <c r="G35" s="216"/>
      <c r="H35" s="216"/>
      <c r="I35" s="216"/>
    </row>
    <row r="36" spans="1:9" s="207" customFormat="1" ht="12">
      <c r="A36" s="208">
        <v>22</v>
      </c>
      <c r="B36" s="209" t="s">
        <v>279</v>
      </c>
      <c r="C36" s="210"/>
      <c r="D36" s="211"/>
      <c r="E36" s="212"/>
      <c r="F36" s="219">
        <f>SUM(F34:F35)</f>
        <v>0</v>
      </c>
      <c r="G36" s="219">
        <f>SUM(G34:G35)</f>
        <v>0</v>
      </c>
      <c r="H36" s="219">
        <f>SUM(H34:H35)</f>
        <v>0</v>
      </c>
      <c r="I36" s="219">
        <f>SUM(I34:I35)</f>
        <v>0</v>
      </c>
    </row>
    <row r="37" spans="1:9" s="207" customFormat="1" ht="12">
      <c r="A37" s="208"/>
      <c r="B37" s="217"/>
      <c r="C37" s="210"/>
      <c r="D37" s="211"/>
      <c r="E37" s="212"/>
      <c r="F37" s="218"/>
      <c r="G37" s="218"/>
      <c r="H37" s="218"/>
      <c r="I37" s="218"/>
    </row>
    <row r="38" spans="1:9" s="207" customFormat="1" ht="24">
      <c r="A38" s="208">
        <v>23</v>
      </c>
      <c r="B38" s="209" t="s">
        <v>280</v>
      </c>
      <c r="C38" s="210"/>
      <c r="D38" s="211"/>
      <c r="E38" s="212"/>
      <c r="F38" s="216"/>
      <c r="G38" s="219">
        <f>SUM(F38:F39)</f>
        <v>0</v>
      </c>
      <c r="H38" s="219">
        <f>SUM(G38:G39)</f>
        <v>0</v>
      </c>
      <c r="I38" s="219">
        <f>SUM(H38:H39)</f>
        <v>0</v>
      </c>
    </row>
    <row r="39" spans="1:9" s="207" customFormat="1" ht="12">
      <c r="A39" s="208">
        <v>24</v>
      </c>
      <c r="B39" s="209" t="s">
        <v>281</v>
      </c>
      <c r="C39" s="210"/>
      <c r="D39" s="211"/>
      <c r="E39" s="212"/>
      <c r="F39" s="216"/>
      <c r="G39" s="216"/>
      <c r="H39" s="216"/>
      <c r="I39" s="216"/>
    </row>
    <row r="40" spans="1:9" s="207" customFormat="1" ht="12">
      <c r="A40" s="208">
        <v>25</v>
      </c>
      <c r="B40" s="209" t="s">
        <v>282</v>
      </c>
      <c r="C40" s="210"/>
      <c r="D40" s="211"/>
      <c r="E40" s="212"/>
      <c r="F40" s="219">
        <f>SUM(F38:F39)</f>
        <v>0</v>
      </c>
      <c r="G40" s="219">
        <f>SUM(G38:G39)</f>
        <v>0</v>
      </c>
      <c r="H40" s="219">
        <f>SUM(H38:H39)</f>
        <v>0</v>
      </c>
      <c r="I40" s="219">
        <f>SUM(I38:I39)</f>
        <v>0</v>
      </c>
    </row>
    <row r="41" spans="1:9" s="207" customFormat="1" ht="12">
      <c r="A41" s="208"/>
      <c r="B41" s="217"/>
      <c r="C41" s="210"/>
      <c r="D41" s="211"/>
      <c r="E41" s="212"/>
      <c r="F41" s="218"/>
      <c r="G41" s="218"/>
      <c r="H41" s="218"/>
      <c r="I41" s="218"/>
    </row>
    <row r="42" spans="1:9" s="207" customFormat="1" ht="24">
      <c r="A42" s="208">
        <v>26</v>
      </c>
      <c r="B42" s="209" t="s">
        <v>283</v>
      </c>
      <c r="C42" s="210"/>
      <c r="D42" s="211"/>
      <c r="E42" s="212"/>
      <c r="F42" s="216"/>
      <c r="G42" s="219">
        <f>SUM(F42:F43)</f>
        <v>0</v>
      </c>
      <c r="H42" s="219">
        <f>SUM(G42:G43)</f>
        <v>0</v>
      </c>
      <c r="I42" s="219">
        <f>SUM(H42:H43)</f>
        <v>0</v>
      </c>
    </row>
    <row r="43" spans="1:9" s="207" customFormat="1" ht="12">
      <c r="A43" s="208">
        <v>27</v>
      </c>
      <c r="B43" s="209" t="s">
        <v>284</v>
      </c>
      <c r="C43" s="210"/>
      <c r="D43" s="211"/>
      <c r="E43" s="212"/>
      <c r="F43" s="215"/>
      <c r="G43" s="215"/>
      <c r="H43" s="215"/>
      <c r="I43" s="215"/>
    </row>
    <row r="44" spans="1:9" s="207" customFormat="1" ht="12">
      <c r="A44" s="208">
        <v>28</v>
      </c>
      <c r="B44" s="209" t="s">
        <v>285</v>
      </c>
      <c r="C44" s="210"/>
      <c r="D44" s="211"/>
      <c r="E44" s="212"/>
      <c r="F44" s="219">
        <f>SUM(F42:F43)</f>
        <v>0</v>
      </c>
      <c r="G44" s="219">
        <f>SUM(G42:G43)</f>
        <v>0</v>
      </c>
      <c r="H44" s="219">
        <f>SUM(H42:H43)</f>
        <v>0</v>
      </c>
      <c r="I44" s="219">
        <f>SUM(I42:I43)</f>
        <v>0</v>
      </c>
    </row>
    <row r="45" spans="1:9" s="207" customFormat="1" ht="12">
      <c r="A45" s="208"/>
      <c r="B45" s="217"/>
      <c r="C45" s="210"/>
      <c r="D45" s="211"/>
      <c r="E45" s="212"/>
      <c r="F45" s="220"/>
      <c r="G45" s="220"/>
      <c r="H45" s="220"/>
      <c r="I45" s="220"/>
    </row>
    <row r="46" spans="1:9" s="207" customFormat="1" ht="36">
      <c r="A46" s="208">
        <v>29</v>
      </c>
      <c r="B46" s="209" t="s">
        <v>286</v>
      </c>
      <c r="C46" s="210"/>
      <c r="D46" s="211"/>
      <c r="E46" s="212"/>
      <c r="F46" s="216"/>
      <c r="G46" s="219">
        <f>F46+F47+F48-F49</f>
        <v>0</v>
      </c>
      <c r="H46" s="219">
        <f>G46+G47+G48-G49</f>
        <v>0</v>
      </c>
      <c r="I46" s="219">
        <f>H46+H47+H48-H49</f>
        <v>0</v>
      </c>
    </row>
    <row r="47" spans="1:9" s="207" customFormat="1" ht="36">
      <c r="A47" s="208">
        <v>30</v>
      </c>
      <c r="B47" s="209" t="s">
        <v>287</v>
      </c>
      <c r="C47" s="210"/>
      <c r="D47" s="211"/>
      <c r="E47" s="212"/>
      <c r="F47" s="221">
        <f>'SCHED 5'!F28+'SCHED 5'!F38</f>
        <v>0</v>
      </c>
      <c r="G47" s="221">
        <f>'SCHED 5'!G28+'SCHED 5'!G38</f>
        <v>0</v>
      </c>
      <c r="H47" s="221">
        <f>'SCHED 5'!H28+'SCHED 5'!H38</f>
        <v>0</v>
      </c>
      <c r="I47" s="221">
        <f>'SCHED 5'!I28+'SCHED 5'!I38</f>
        <v>0</v>
      </c>
    </row>
    <row r="48" spans="1:9" s="207" customFormat="1" ht="36">
      <c r="A48" s="208">
        <v>31</v>
      </c>
      <c r="B48" s="209" t="s">
        <v>288</v>
      </c>
      <c r="C48" s="210"/>
      <c r="D48" s="211"/>
      <c r="E48" s="212"/>
      <c r="F48" s="215"/>
      <c r="G48" s="215"/>
      <c r="H48" s="215"/>
      <c r="I48" s="215"/>
    </row>
    <row r="49" spans="1:9" s="207" customFormat="1" ht="24">
      <c r="A49" s="208">
        <v>32</v>
      </c>
      <c r="B49" s="209" t="s">
        <v>289</v>
      </c>
      <c r="C49" s="210"/>
      <c r="D49" s="211"/>
      <c r="E49" s="212"/>
      <c r="F49" s="215"/>
      <c r="G49" s="215"/>
      <c r="H49" s="215"/>
      <c r="I49" s="215"/>
    </row>
    <row r="50" spans="1:9" ht="12">
      <c r="A50" s="208">
        <v>33</v>
      </c>
      <c r="B50" s="208" t="s">
        <v>290</v>
      </c>
      <c r="C50" s="210"/>
      <c r="D50" s="211"/>
      <c r="E50" s="212"/>
      <c r="F50" s="214">
        <f>F15-F16-F17-F18+F19+F20+F24+F28+F32+F36+F40+F44-F46-F47-F48+F49</f>
        <v>0</v>
      </c>
      <c r="G50" s="214">
        <f>G15-G16-G17-G18+G19+G20+G24+G28+G32+G36+G40+G44-G46-G47-G48+G49</f>
        <v>0</v>
      </c>
      <c r="H50" s="214">
        <f>H15-H16-H17-H18+H19+H20+H24+H28+H32+H36+H40+H44-H46-H47-H48+H49</f>
        <v>0</v>
      </c>
      <c r="I50" s="214">
        <f>I15-I16-I17-I18+I19+I20+I24+I28+I32+I36+I40+I44-I46-I47-I48+I49</f>
        <v>0</v>
      </c>
    </row>
    <row r="51" spans="1:9" ht="12">
      <c r="A51" s="108"/>
      <c r="B51" s="108"/>
      <c r="C51" s="109"/>
      <c r="D51" s="76"/>
      <c r="E51" s="108"/>
      <c r="F51" s="222"/>
      <c r="G51" s="222"/>
      <c r="H51" s="222"/>
      <c r="I51" s="222"/>
    </row>
    <row r="52" spans="1:9" ht="12">
      <c r="A52" s="76"/>
      <c r="B52" s="109"/>
      <c r="C52" s="109"/>
      <c r="D52" s="76"/>
      <c r="E52" s="108"/>
      <c r="F52" s="108"/>
      <c r="G52" s="108"/>
      <c r="H52" s="108"/>
      <c r="I52" s="108"/>
    </row>
  </sheetData>
  <sheetProtection password="884D" sheet="1" objects="1" scenarios="1"/>
  <printOptions/>
  <pageMargins left="0.7480314960629921" right="0.7480314960629921" top="0.984251968503937" bottom="0.984251968503937" header="0.5118110236220472" footer="0.5118110236220472"/>
  <pageSetup fitToHeight="1" fitToWidth="1" horizontalDpi="300" verticalDpi="300" orientation="portrait" paperSize="9" scale="74" r:id="rId1"/>
  <headerFooter alignWithMargins="0">
    <oddHeader>&amp;C&amp;A</oddHeader>
    <oddFooter>&amp;C&amp;D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63"/>
  <sheetViews>
    <sheetView workbookViewId="0" topLeftCell="A29">
      <selection activeCell="F59" sqref="F59"/>
    </sheetView>
  </sheetViews>
  <sheetFormatPr defaultColWidth="9.140625" defaultRowHeight="12.75"/>
  <cols>
    <col min="1" max="1" width="2.7109375" style="32" customWidth="1"/>
    <col min="2" max="2" width="32.57421875" style="32" customWidth="1"/>
    <col min="3" max="3" width="31.28125" style="32" customWidth="1"/>
    <col min="4" max="4" width="22.421875" style="64" customWidth="1"/>
    <col min="5" max="5" width="7.8515625" style="64" customWidth="1"/>
    <col min="6" max="9" width="8.7109375" style="77" customWidth="1"/>
    <col min="10" max="16384" width="9.140625" style="77" customWidth="1"/>
  </cols>
  <sheetData>
    <row r="1" spans="1:9" ht="12">
      <c r="A1" s="31" t="s">
        <v>430</v>
      </c>
      <c r="B1" s="30"/>
      <c r="C1" s="75"/>
      <c r="D1" s="251"/>
      <c r="E1" s="251"/>
      <c r="F1" s="76"/>
      <c r="G1" s="76"/>
      <c r="H1" s="76"/>
      <c r="I1" s="76"/>
    </row>
    <row r="2" spans="1:9" ht="12">
      <c r="A2" s="31" t="s">
        <v>429</v>
      </c>
      <c r="B2" s="30"/>
      <c r="C2" s="75"/>
      <c r="D2" s="251"/>
      <c r="E2" s="251"/>
      <c r="F2" s="76"/>
      <c r="G2" s="76"/>
      <c r="H2" s="76"/>
      <c r="I2" s="76"/>
    </row>
    <row r="3" spans="1:9" ht="12">
      <c r="A3" s="31" t="s">
        <v>0</v>
      </c>
      <c r="B3" s="30"/>
      <c r="C3" s="75"/>
      <c r="D3" s="251"/>
      <c r="E3" s="251"/>
      <c r="F3" s="76"/>
      <c r="G3" s="76"/>
      <c r="H3" s="76"/>
      <c r="I3" s="76"/>
    </row>
    <row r="4" spans="1:9" ht="12">
      <c r="A4" s="31"/>
      <c r="B4" s="75"/>
      <c r="C4" s="75"/>
      <c r="D4" s="251"/>
      <c r="E4" s="251"/>
      <c r="F4" s="76"/>
      <c r="G4" s="76"/>
      <c r="H4" s="76"/>
      <c r="I4" s="76"/>
    </row>
    <row r="5" spans="1:9" ht="12">
      <c r="A5" s="34" t="s">
        <v>514</v>
      </c>
      <c r="B5" s="34"/>
      <c r="D5" s="63">
        <f>IF(INDEX(DETAILS,1,1)="","",INDEX(DETAILS,1,1))</f>
      </c>
      <c r="E5" s="63"/>
      <c r="F5" s="76"/>
      <c r="G5" s="76"/>
      <c r="H5" s="76"/>
      <c r="I5" s="76"/>
    </row>
    <row r="6" spans="1:9" ht="12">
      <c r="A6" s="34" t="s">
        <v>515</v>
      </c>
      <c r="B6" s="34"/>
      <c r="D6" s="63">
        <f>IF(INDEX(DETAILS,2,1)="","",INDEX(DETAILS,2,1))</f>
      </c>
      <c r="E6" s="63"/>
      <c r="F6" s="76"/>
      <c r="G6" s="76"/>
      <c r="H6" s="76"/>
      <c r="I6" s="76"/>
    </row>
    <row r="7" spans="1:9" ht="12">
      <c r="A7" s="34" t="s">
        <v>516</v>
      </c>
      <c r="B7" s="34"/>
      <c r="D7" s="63">
        <f>IF(INDEX(DETAILS,3,1)="","",INDEX(DETAILS,3,1))</f>
      </c>
      <c r="E7" s="63"/>
      <c r="F7" s="76"/>
      <c r="G7" s="76"/>
      <c r="H7" s="76"/>
      <c r="I7" s="76"/>
    </row>
    <row r="9" spans="1:9" ht="48">
      <c r="A9" s="30"/>
      <c r="B9" s="30"/>
      <c r="C9" s="30"/>
      <c r="D9" s="62"/>
      <c r="E9" s="62"/>
      <c r="F9" s="28" t="s">
        <v>362</v>
      </c>
      <c r="G9" s="28" t="s">
        <v>393</v>
      </c>
      <c r="H9" s="28" t="s">
        <v>477</v>
      </c>
      <c r="I9" s="28" t="s">
        <v>546</v>
      </c>
    </row>
    <row r="10" spans="1:9" ht="12">
      <c r="A10" s="30"/>
      <c r="B10" s="30"/>
      <c r="C10" s="30"/>
      <c r="D10" s="62"/>
      <c r="E10" s="62"/>
      <c r="F10" s="48" t="s">
        <v>380</v>
      </c>
      <c r="G10" s="48" t="s">
        <v>380</v>
      </c>
      <c r="H10" s="48" t="s">
        <v>380</v>
      </c>
      <c r="I10" s="48" t="s">
        <v>380</v>
      </c>
    </row>
    <row r="11" spans="1:9" ht="12">
      <c r="A11" s="30">
        <v>1</v>
      </c>
      <c r="B11" s="30" t="s">
        <v>544</v>
      </c>
      <c r="C11" s="30" t="s">
        <v>394</v>
      </c>
      <c r="D11" s="62" t="s">
        <v>395</v>
      </c>
      <c r="E11" s="62"/>
      <c r="F11" s="78">
        <f>'SCHED 1A'!F40</f>
        <v>0</v>
      </c>
      <c r="G11" s="78">
        <f>'SCHED 1A'!G40</f>
        <v>0</v>
      </c>
      <c r="H11" s="78">
        <f>'SCHED 1A'!H40</f>
        <v>0</v>
      </c>
      <c r="I11" s="78">
        <f>'SCHED 1A'!I40</f>
        <v>0</v>
      </c>
    </row>
    <row r="12" spans="1:9" ht="12">
      <c r="A12" s="30"/>
      <c r="B12" s="30"/>
      <c r="C12" s="30"/>
      <c r="D12" s="62" t="s">
        <v>396</v>
      </c>
      <c r="E12" s="62"/>
      <c r="F12" s="79"/>
      <c r="G12" s="79"/>
      <c r="H12" s="79"/>
      <c r="I12" s="79"/>
    </row>
    <row r="13" spans="1:9" ht="12">
      <c r="A13" s="30"/>
      <c r="B13" s="30"/>
      <c r="C13" s="30"/>
      <c r="D13" s="62" t="s">
        <v>397</v>
      </c>
      <c r="E13" s="62"/>
      <c r="F13" s="80">
        <f>'SCHED 2'!F47+'SCHED 2'!F50</f>
        <v>0</v>
      </c>
      <c r="G13" s="80">
        <f>'SCHED 2'!G47+'SCHED 2'!G50</f>
        <v>0</v>
      </c>
      <c r="H13" s="80">
        <f>'SCHED 2'!H47+'SCHED 2'!H50</f>
        <v>0</v>
      </c>
      <c r="I13" s="80">
        <f>'SCHED 2'!I47+'SCHED 2'!I50</f>
        <v>0</v>
      </c>
    </row>
    <row r="14" spans="1:9" ht="12">
      <c r="A14" s="30"/>
      <c r="B14" s="30"/>
      <c r="C14" s="30"/>
      <c r="D14" s="62" t="s">
        <v>398</v>
      </c>
      <c r="E14" s="62"/>
      <c r="F14" s="78">
        <f>'SCHED 1B'!F21</f>
        <v>0</v>
      </c>
      <c r="G14" s="78">
        <f>'SCHED 1B'!G21</f>
        <v>0</v>
      </c>
      <c r="H14" s="78">
        <f>'SCHED 1B'!H21</f>
        <v>0</v>
      </c>
      <c r="I14" s="78">
        <f>'SCHED 1B'!I21</f>
        <v>0</v>
      </c>
    </row>
    <row r="15" spans="1:9" ht="12">
      <c r="A15" s="30"/>
      <c r="B15" s="30"/>
      <c r="C15" s="30" t="s">
        <v>399</v>
      </c>
      <c r="D15" s="62" t="s">
        <v>395</v>
      </c>
      <c r="E15" s="62"/>
      <c r="F15" s="81"/>
      <c r="G15" s="81"/>
      <c r="H15" s="81"/>
      <c r="I15" s="81"/>
    </row>
    <row r="16" spans="1:9" s="86" customFormat="1" ht="22.5">
      <c r="A16" s="82"/>
      <c r="B16" s="82"/>
      <c r="C16" s="82"/>
      <c r="D16" s="252" t="s">
        <v>391</v>
      </c>
      <c r="E16" s="252"/>
      <c r="F16" s="83"/>
      <c r="G16" s="84"/>
      <c r="H16" s="85"/>
      <c r="I16" s="85"/>
    </row>
    <row r="17" spans="1:9" s="86" customFormat="1" ht="12">
      <c r="A17" s="82"/>
      <c r="B17" s="82"/>
      <c r="C17" s="82"/>
      <c r="D17" s="252" t="s">
        <v>397</v>
      </c>
      <c r="E17" s="252"/>
      <c r="F17" s="261">
        <f>'SCHED 2'!F48</f>
        <v>0</v>
      </c>
      <c r="G17" s="261">
        <f>'SCHED 2'!G48</f>
        <v>0</v>
      </c>
      <c r="H17" s="261">
        <f>'SCHED 2'!H48</f>
        <v>0</v>
      </c>
      <c r="I17" s="261">
        <f>'SCHED 2'!I48</f>
        <v>0</v>
      </c>
    </row>
    <row r="18" spans="1:9" ht="12">
      <c r="A18" s="30"/>
      <c r="B18" s="30"/>
      <c r="C18" s="30"/>
      <c r="D18" s="62" t="s">
        <v>479</v>
      </c>
      <c r="E18" s="62"/>
      <c r="F18" s="81"/>
      <c r="G18" s="81"/>
      <c r="H18" s="81"/>
      <c r="I18" s="81"/>
    </row>
    <row r="19" spans="1:9" ht="12">
      <c r="A19" s="30"/>
      <c r="B19" s="31" t="s">
        <v>400</v>
      </c>
      <c r="C19" s="31"/>
      <c r="D19" s="253"/>
      <c r="E19" s="253"/>
      <c r="F19" s="87">
        <f>SUM(F11:F18)</f>
        <v>0</v>
      </c>
      <c r="G19" s="87">
        <f>SUM(G11:G18)</f>
        <v>0</v>
      </c>
      <c r="H19" s="87">
        <f>SUM(H11:H18)</f>
        <v>0</v>
      </c>
      <c r="I19" s="87">
        <f>SUM(I11:I18)</f>
        <v>0</v>
      </c>
    </row>
    <row r="20" spans="1:9" ht="12">
      <c r="A20" s="30">
        <v>2</v>
      </c>
      <c r="B20" s="30" t="s">
        <v>401</v>
      </c>
      <c r="C20" s="30" t="s">
        <v>402</v>
      </c>
      <c r="D20" s="254" t="s">
        <v>338</v>
      </c>
      <c r="E20" s="254"/>
      <c r="F20" s="81"/>
      <c r="G20" s="81"/>
      <c r="H20" s="81"/>
      <c r="I20" s="81"/>
    </row>
    <row r="21" spans="1:9" ht="12">
      <c r="A21" s="30"/>
      <c r="B21" s="30"/>
      <c r="C21" s="30"/>
      <c r="D21" s="62" t="s">
        <v>339</v>
      </c>
      <c r="E21" s="62"/>
      <c r="F21" s="81"/>
      <c r="G21" s="81"/>
      <c r="H21" s="81"/>
      <c r="I21" s="81"/>
    </row>
    <row r="22" spans="1:9" ht="12">
      <c r="A22" s="30"/>
      <c r="B22" s="30"/>
      <c r="C22" s="30" t="s">
        <v>3</v>
      </c>
      <c r="D22" s="62"/>
      <c r="E22" s="62"/>
      <c r="F22" s="81"/>
      <c r="G22" s="81"/>
      <c r="H22" s="81"/>
      <c r="I22" s="81"/>
    </row>
    <row r="23" spans="1:9" ht="12">
      <c r="A23" s="30"/>
      <c r="B23" s="30"/>
      <c r="C23" s="30" t="s">
        <v>4</v>
      </c>
      <c r="D23" s="62"/>
      <c r="E23" s="62"/>
      <c r="F23" s="81"/>
      <c r="G23" s="81"/>
      <c r="H23" s="81"/>
      <c r="I23" s="81"/>
    </row>
    <row r="24" spans="1:9" ht="12">
      <c r="A24" s="30"/>
      <c r="B24" s="30"/>
      <c r="C24" s="30" t="s">
        <v>381</v>
      </c>
      <c r="D24" s="62" t="s">
        <v>5</v>
      </c>
      <c r="E24" s="62"/>
      <c r="F24" s="81"/>
      <c r="G24" s="81"/>
      <c r="H24" s="81"/>
      <c r="I24" s="81"/>
    </row>
    <row r="25" spans="1:9" ht="12">
      <c r="A25" s="30"/>
      <c r="B25" s="30"/>
      <c r="C25" s="30"/>
      <c r="D25" s="62" t="s">
        <v>6</v>
      </c>
      <c r="E25" s="62"/>
      <c r="F25" s="81"/>
      <c r="G25" s="81"/>
      <c r="H25" s="81"/>
      <c r="I25" s="81"/>
    </row>
    <row r="26" spans="1:9" ht="12">
      <c r="A26" s="30"/>
      <c r="B26" s="30"/>
      <c r="C26" s="30" t="s">
        <v>403</v>
      </c>
      <c r="D26" s="62"/>
      <c r="E26" s="62"/>
      <c r="F26" s="81"/>
      <c r="G26" s="81"/>
      <c r="H26" s="81"/>
      <c r="I26" s="81"/>
    </row>
    <row r="27" spans="1:9" ht="12">
      <c r="A27" s="30"/>
      <c r="B27" s="30"/>
      <c r="C27" s="30" t="s">
        <v>404</v>
      </c>
      <c r="D27" s="62"/>
      <c r="E27" s="62"/>
      <c r="F27" s="81"/>
      <c r="G27" s="81"/>
      <c r="H27" s="81"/>
      <c r="I27" s="81"/>
    </row>
    <row r="28" spans="1:9" ht="12">
      <c r="A28" s="30"/>
      <c r="B28" s="30"/>
      <c r="C28" s="30" t="s">
        <v>72</v>
      </c>
      <c r="D28" s="62"/>
      <c r="E28" s="62"/>
      <c r="F28" s="81"/>
      <c r="G28" s="81"/>
      <c r="H28" s="81"/>
      <c r="I28" s="81"/>
    </row>
    <row r="29" spans="1:9" ht="12">
      <c r="A29" s="30"/>
      <c r="B29" s="31" t="s">
        <v>405</v>
      </c>
      <c r="C29" s="88"/>
      <c r="D29" s="255"/>
      <c r="E29" s="255"/>
      <c r="F29" s="87">
        <f>SUM(F20:F28)</f>
        <v>0</v>
      </c>
      <c r="G29" s="87">
        <f>SUM(G20:G28)</f>
        <v>0</v>
      </c>
      <c r="H29" s="87">
        <f>SUM(H20:H28)</f>
        <v>0</v>
      </c>
      <c r="I29" s="87">
        <f>SUM(I20:I28)</f>
        <v>0</v>
      </c>
    </row>
    <row r="30" spans="1:9" ht="12">
      <c r="A30" s="30">
        <v>3</v>
      </c>
      <c r="B30" s="30" t="s">
        <v>9</v>
      </c>
      <c r="C30" s="30" t="s">
        <v>7</v>
      </c>
      <c r="D30" s="62"/>
      <c r="E30" s="62"/>
      <c r="F30" s="81"/>
      <c r="G30" s="81"/>
      <c r="H30" s="81"/>
      <c r="I30" s="81"/>
    </row>
    <row r="31" spans="1:9" ht="25.5" customHeight="1">
      <c r="A31" s="30"/>
      <c r="B31" s="30"/>
      <c r="C31" s="30"/>
      <c r="D31" s="252" t="s">
        <v>532</v>
      </c>
      <c r="E31" s="252"/>
      <c r="F31" s="81"/>
      <c r="G31" s="81"/>
      <c r="H31" s="81"/>
      <c r="I31" s="81"/>
    </row>
    <row r="32" spans="1:9" ht="12">
      <c r="A32" s="30"/>
      <c r="B32" s="30"/>
      <c r="C32" s="30" t="s">
        <v>8</v>
      </c>
      <c r="D32" s="62"/>
      <c r="E32" s="62"/>
      <c r="F32" s="81"/>
      <c r="G32" s="81"/>
      <c r="H32" s="81"/>
      <c r="I32" s="81"/>
    </row>
    <row r="33" spans="1:9" ht="12">
      <c r="A33" s="30"/>
      <c r="B33" s="31" t="s">
        <v>406</v>
      </c>
      <c r="C33" s="31"/>
      <c r="D33" s="251"/>
      <c r="E33" s="251"/>
      <c r="F33" s="87">
        <f>SUM(F30:F32)</f>
        <v>0</v>
      </c>
      <c r="G33" s="87">
        <f>SUM(G30:G32)</f>
        <v>0</v>
      </c>
      <c r="H33" s="87">
        <f>SUM(H30:H32)</f>
        <v>0</v>
      </c>
      <c r="I33" s="87">
        <f>SUM(I30:I32)</f>
        <v>0</v>
      </c>
    </row>
    <row r="34" spans="1:9" ht="12">
      <c r="A34" s="30">
        <v>4</v>
      </c>
      <c r="B34" s="30" t="s">
        <v>407</v>
      </c>
      <c r="C34" s="30" t="s">
        <v>408</v>
      </c>
      <c r="D34" s="62"/>
      <c r="E34" s="62"/>
      <c r="F34" s="81"/>
      <c r="G34" s="81"/>
      <c r="H34" s="81"/>
      <c r="I34" s="81"/>
    </row>
    <row r="35" spans="1:9" ht="12.75">
      <c r="A35" s="30"/>
      <c r="B35"/>
      <c r="C35" s="30" t="s">
        <v>409</v>
      </c>
      <c r="D35" s="62"/>
      <c r="E35" s="62"/>
      <c r="F35" s="81"/>
      <c r="G35" s="79"/>
      <c r="H35" s="79"/>
      <c r="I35" s="79"/>
    </row>
    <row r="36" spans="1:9" ht="12.75">
      <c r="A36" s="30"/>
      <c r="B36"/>
      <c r="C36" s="30" t="s">
        <v>410</v>
      </c>
      <c r="D36" s="62"/>
      <c r="E36" s="62"/>
      <c r="F36" s="81"/>
      <c r="G36" s="81"/>
      <c r="H36" s="81"/>
      <c r="I36" s="81"/>
    </row>
    <row r="37" spans="1:9" ht="12">
      <c r="A37" s="30"/>
      <c r="B37" s="89"/>
      <c r="C37" s="30" t="s">
        <v>411</v>
      </c>
      <c r="D37" s="62"/>
      <c r="E37" s="62"/>
      <c r="F37" s="81"/>
      <c r="G37" s="81"/>
      <c r="H37" s="81"/>
      <c r="I37" s="81"/>
    </row>
    <row r="38" spans="1:9" ht="12">
      <c r="A38" s="30"/>
      <c r="B38" s="30"/>
      <c r="C38" s="30" t="s">
        <v>551</v>
      </c>
      <c r="D38" s="62"/>
      <c r="E38" s="62"/>
      <c r="F38" s="78">
        <f>'SCHED 2'!F49</f>
        <v>0</v>
      </c>
      <c r="G38" s="78">
        <f>'SCHED 2'!G49</f>
        <v>0</v>
      </c>
      <c r="H38" s="78">
        <f>'SCHED 2'!H49</f>
        <v>0</v>
      </c>
      <c r="I38" s="78">
        <f>'SCHED 2'!I49</f>
        <v>0</v>
      </c>
    </row>
    <row r="39" spans="1:9" ht="12">
      <c r="A39" s="30"/>
      <c r="B39" s="30"/>
      <c r="C39" s="30" t="s">
        <v>412</v>
      </c>
      <c r="D39" s="62"/>
      <c r="E39" s="62"/>
      <c r="F39" s="79"/>
      <c r="G39" s="79"/>
      <c r="H39" s="79"/>
      <c r="I39" s="79"/>
    </row>
    <row r="40" spans="1:9" ht="12">
      <c r="A40" s="30"/>
      <c r="B40" s="31" t="s">
        <v>413</v>
      </c>
      <c r="C40" s="31"/>
      <c r="D40" s="251"/>
      <c r="E40" s="251"/>
      <c r="F40" s="90">
        <f>SUM(F34:F39)</f>
        <v>0</v>
      </c>
      <c r="G40" s="90">
        <f>SUM(G34:G39)</f>
        <v>0</v>
      </c>
      <c r="H40" s="90">
        <f>SUM(H34:H39)</f>
        <v>0</v>
      </c>
      <c r="I40" s="90">
        <f>SUM(I34:I39)</f>
        <v>0</v>
      </c>
    </row>
    <row r="41" spans="1:9" ht="12">
      <c r="A41" s="30">
        <v>5</v>
      </c>
      <c r="B41" s="30" t="s">
        <v>414</v>
      </c>
      <c r="C41" s="30" t="s">
        <v>415</v>
      </c>
      <c r="D41" s="256"/>
      <c r="E41" s="256"/>
      <c r="F41" s="79"/>
      <c r="G41" s="79"/>
      <c r="H41" s="79"/>
      <c r="I41" s="79"/>
    </row>
    <row r="42" spans="1:9" ht="12">
      <c r="A42" s="31"/>
      <c r="B42" s="75"/>
      <c r="C42" s="91" t="s">
        <v>513</v>
      </c>
      <c r="D42" s="256"/>
      <c r="E42" s="256"/>
      <c r="F42" s="79"/>
      <c r="G42" s="79"/>
      <c r="H42" s="79"/>
      <c r="I42" s="79"/>
    </row>
    <row r="43" spans="1:9" ht="12">
      <c r="A43" s="31"/>
      <c r="B43" s="92" t="s">
        <v>416</v>
      </c>
      <c r="C43" s="91"/>
      <c r="D43" s="251"/>
      <c r="E43" s="251"/>
      <c r="F43" s="93">
        <f>SUM(F41:F42)</f>
        <v>0</v>
      </c>
      <c r="G43" s="93">
        <f>SUM(G41:G42)</f>
        <v>0</v>
      </c>
      <c r="H43" s="93">
        <f>SUM(H41:H42)</f>
        <v>0</v>
      </c>
      <c r="I43" s="93">
        <f>SUM(I41:I42)</f>
        <v>0</v>
      </c>
    </row>
    <row r="44" spans="1:9" ht="12">
      <c r="A44" s="30">
        <v>6</v>
      </c>
      <c r="B44" s="31" t="s">
        <v>545</v>
      </c>
      <c r="D44" s="251"/>
      <c r="E44" s="251"/>
      <c r="F44" s="94">
        <f>SUM(F43,F40,F33,F29,F19)</f>
        <v>0</v>
      </c>
      <c r="G44" s="94">
        <f>SUM(G43,G40,G33,G29,G19)</f>
        <v>0</v>
      </c>
      <c r="H44" s="94">
        <f>SUM(H43,H40,H33,H29,H19)</f>
        <v>0</v>
      </c>
      <c r="I44" s="94">
        <f>SUM(I43,I40,I33,I29,I19)</f>
        <v>0</v>
      </c>
    </row>
    <row r="45" spans="1:9" ht="12">
      <c r="A45" s="30">
        <v>7</v>
      </c>
      <c r="B45" s="95" t="s">
        <v>417</v>
      </c>
      <c r="D45" s="251"/>
      <c r="E45" s="251"/>
      <c r="F45" s="94">
        <f>'FORM 2B'!F29</f>
        <v>0</v>
      </c>
      <c r="G45" s="94">
        <f>'FORM 2B'!G29</f>
        <v>0</v>
      </c>
      <c r="H45" s="94">
        <f>'FORM 2B'!H29</f>
        <v>0</v>
      </c>
      <c r="I45" s="94">
        <f>'FORM 2B'!I29</f>
        <v>0</v>
      </c>
    </row>
    <row r="46" spans="1:9" ht="12">
      <c r="A46" s="30">
        <v>8</v>
      </c>
      <c r="B46" s="31" t="s">
        <v>14</v>
      </c>
      <c r="C46" s="96" t="s">
        <v>15</v>
      </c>
      <c r="D46" s="251"/>
      <c r="E46" s="251"/>
      <c r="F46" s="93">
        <f>F44-F45+'FORM 2A'!F30</f>
        <v>0</v>
      </c>
      <c r="G46" s="93">
        <f>G44-G45+'FORM 2A'!G30</f>
        <v>0</v>
      </c>
      <c r="H46" s="93">
        <f>H44-H45+'FORM 2A'!H30</f>
        <v>0</v>
      </c>
      <c r="I46" s="93">
        <f>I44-I45+'FORM 2A'!I30</f>
        <v>0</v>
      </c>
    </row>
    <row r="47" spans="1:9" ht="12">
      <c r="A47" s="31"/>
      <c r="B47" s="31"/>
      <c r="C47" s="96" t="s">
        <v>16</v>
      </c>
      <c r="D47" s="251"/>
      <c r="E47" s="251"/>
      <c r="F47" s="93">
        <f>F44-F45</f>
        <v>0</v>
      </c>
      <c r="G47" s="93">
        <f>G44-G45</f>
        <v>0</v>
      </c>
      <c r="H47" s="93">
        <f>H44-H45</f>
        <v>0</v>
      </c>
      <c r="I47" s="93">
        <f>I44-I45</f>
        <v>0</v>
      </c>
    </row>
    <row r="48" spans="1:9" ht="12">
      <c r="A48" s="30">
        <v>9</v>
      </c>
      <c r="B48" s="30" t="s">
        <v>13</v>
      </c>
      <c r="C48" s="30"/>
      <c r="D48" s="62"/>
      <c r="E48" s="62"/>
      <c r="F48" s="97">
        <f>-'SCHED 12'!F14</f>
        <v>0</v>
      </c>
      <c r="G48" s="97">
        <f>-'SCHED 12'!G14</f>
        <v>0</v>
      </c>
      <c r="H48" s="97">
        <f>-'SCHED 12'!H14</f>
        <v>0</v>
      </c>
      <c r="I48" s="97">
        <f>-'SCHED 12'!I14</f>
        <v>0</v>
      </c>
    </row>
    <row r="49" spans="1:9" ht="12">
      <c r="A49" s="30">
        <v>10</v>
      </c>
      <c r="B49" s="98" t="s">
        <v>508</v>
      </c>
      <c r="C49" s="30"/>
      <c r="D49" s="62"/>
      <c r="E49" s="62"/>
      <c r="F49" s="94">
        <f>F47+F48</f>
        <v>0</v>
      </c>
      <c r="G49" s="94">
        <f>G47+G48</f>
        <v>0</v>
      </c>
      <c r="H49" s="94">
        <f>H47+H48</f>
        <v>0</v>
      </c>
      <c r="I49" s="94">
        <f>I47+I48</f>
        <v>0</v>
      </c>
    </row>
    <row r="50" spans="1:9" ht="12.75">
      <c r="A50" s="30"/>
      <c r="B50" s="31" t="s">
        <v>509</v>
      </c>
      <c r="C50" s="30"/>
      <c r="D50" s="62"/>
      <c r="E50" s="62"/>
      <c r="F50"/>
      <c r="G50"/>
      <c r="H50"/>
      <c r="I50"/>
    </row>
    <row r="51" spans="1:9" ht="12.75">
      <c r="A51" s="30"/>
      <c r="B51" s="30"/>
      <c r="C51" s="30"/>
      <c r="D51" s="62"/>
      <c r="E51" s="62"/>
      <c r="F51"/>
      <c r="G51"/>
      <c r="H51"/>
      <c r="I51"/>
    </row>
    <row r="52" spans="1:9" ht="12.75">
      <c r="A52" s="34"/>
      <c r="B52" s="34" t="s">
        <v>480</v>
      </c>
      <c r="F52"/>
      <c r="G52"/>
      <c r="H52"/>
      <c r="I52"/>
    </row>
    <row r="53" spans="1:9" ht="12">
      <c r="A53" s="30">
        <v>11</v>
      </c>
      <c r="B53" s="30" t="s">
        <v>481</v>
      </c>
      <c r="C53" s="75"/>
      <c r="D53" s="251"/>
      <c r="E53" s="251"/>
      <c r="F53" s="100">
        <f>F49</f>
        <v>0</v>
      </c>
      <c r="G53" s="100">
        <f>G49</f>
        <v>0</v>
      </c>
      <c r="H53" s="100">
        <f>H49</f>
        <v>0</v>
      </c>
      <c r="I53" s="100">
        <f>I49</f>
        <v>0</v>
      </c>
    </row>
    <row r="54" spans="1:9" ht="12">
      <c r="A54" s="30">
        <v>12</v>
      </c>
      <c r="B54" s="30" t="s">
        <v>17</v>
      </c>
      <c r="C54" s="75"/>
      <c r="D54" s="251"/>
      <c r="E54" s="251"/>
      <c r="F54" s="100">
        <f>'SCHED 11'!F17+'SCHED 11'!F18+'SCHED 11'!F47+'SCHED 11'!F48</f>
        <v>0</v>
      </c>
      <c r="G54" s="100">
        <f>'SCHED 11'!G17+'SCHED 11'!G18+'SCHED 11'!G47+'SCHED 11'!G48</f>
        <v>0</v>
      </c>
      <c r="H54" s="100">
        <f>'SCHED 11'!H17+'SCHED 11'!H18+'SCHED 11'!H47+'SCHED 11'!H48</f>
        <v>0</v>
      </c>
      <c r="I54" s="100">
        <f>'SCHED 11'!I17+'SCHED 11'!I18+'SCHED 11'!I47+'SCHED 11'!I48</f>
        <v>0</v>
      </c>
    </row>
    <row r="55" spans="1:9" ht="12">
      <c r="A55" s="30">
        <v>13</v>
      </c>
      <c r="B55" s="101" t="s">
        <v>18</v>
      </c>
      <c r="C55" s="75"/>
      <c r="D55" s="251"/>
      <c r="E55" s="251"/>
      <c r="F55" s="102">
        <f>F53+F54</f>
        <v>0</v>
      </c>
      <c r="G55" s="102">
        <f>G53+G54</f>
        <v>0</v>
      </c>
      <c r="H55" s="102">
        <f>H53+H54</f>
        <v>0</v>
      </c>
      <c r="I55" s="102">
        <f>I53+I54</f>
        <v>0</v>
      </c>
    </row>
    <row r="56" spans="1:9" ht="12">
      <c r="A56" s="30"/>
      <c r="B56" s="30"/>
      <c r="C56" s="75"/>
      <c r="D56" s="251"/>
      <c r="E56" s="251"/>
      <c r="F56" s="103"/>
      <c r="G56" s="103"/>
      <c r="H56" s="103"/>
      <c r="I56" s="103"/>
    </row>
    <row r="57" spans="1:9" ht="12">
      <c r="A57" s="31"/>
      <c r="B57" s="31" t="s">
        <v>482</v>
      </c>
      <c r="C57" s="75"/>
      <c r="D57" s="251"/>
      <c r="E57" s="251"/>
      <c r="F57" s="103"/>
      <c r="G57" s="103"/>
      <c r="H57" s="103"/>
      <c r="I57" s="103"/>
    </row>
    <row r="58" spans="1:9" ht="12">
      <c r="A58" s="30">
        <v>14</v>
      </c>
      <c r="B58" s="30" t="s">
        <v>21</v>
      </c>
      <c r="C58" s="30"/>
      <c r="D58" s="62"/>
      <c r="E58" s="62"/>
      <c r="F58" s="104"/>
      <c r="G58" s="105">
        <f>F62</f>
        <v>0</v>
      </c>
      <c r="H58" s="105">
        <f>G62</f>
        <v>0</v>
      </c>
      <c r="I58" s="105">
        <f>H62</f>
        <v>0</v>
      </c>
    </row>
    <row r="59" spans="1:9" ht="12">
      <c r="A59" s="30">
        <v>15</v>
      </c>
      <c r="B59" s="30" t="s">
        <v>18</v>
      </c>
      <c r="C59" s="30"/>
      <c r="D59" s="62"/>
      <c r="E59" s="62"/>
      <c r="F59" s="105">
        <f>F55</f>
        <v>0</v>
      </c>
      <c r="G59" s="105">
        <f>G55</f>
        <v>0</v>
      </c>
      <c r="H59" s="105">
        <f>H55</f>
        <v>0</v>
      </c>
      <c r="I59" s="105">
        <f>I55</f>
        <v>0</v>
      </c>
    </row>
    <row r="60" spans="1:9" ht="12">
      <c r="A60" s="30">
        <v>16</v>
      </c>
      <c r="B60" s="96" t="s">
        <v>19</v>
      </c>
      <c r="C60" s="75"/>
      <c r="D60" s="251"/>
      <c r="E60" s="251"/>
      <c r="F60" s="104"/>
      <c r="G60" s="104"/>
      <c r="H60" s="104"/>
      <c r="I60" s="104"/>
    </row>
    <row r="61" spans="1:9" ht="12">
      <c r="A61" s="30">
        <v>17</v>
      </c>
      <c r="B61" s="96" t="s">
        <v>20</v>
      </c>
      <c r="C61" s="75"/>
      <c r="D61" s="251"/>
      <c r="E61" s="251"/>
      <c r="F61" s="106"/>
      <c r="G61" s="104"/>
      <c r="H61" s="104"/>
      <c r="I61" s="104"/>
    </row>
    <row r="62" spans="1:9" ht="12">
      <c r="A62" s="30">
        <v>18</v>
      </c>
      <c r="B62" s="31" t="s">
        <v>22</v>
      </c>
      <c r="C62" s="30"/>
      <c r="D62" s="62"/>
      <c r="E62" s="62"/>
      <c r="F62" s="107">
        <f>SUM(F58:F61)</f>
        <v>0</v>
      </c>
      <c r="G62" s="107">
        <f>SUM(G58:G61)</f>
        <v>0</v>
      </c>
      <c r="H62" s="107">
        <f>SUM(H58:H61)</f>
        <v>0</v>
      </c>
      <c r="I62" s="107">
        <f>SUM(I58:I61)</f>
        <v>0</v>
      </c>
    </row>
    <row r="63" spans="1:5" ht="12">
      <c r="A63" s="30"/>
      <c r="B63" s="30"/>
      <c r="C63" s="30"/>
      <c r="D63" s="62"/>
      <c r="E63" s="62"/>
    </row>
  </sheetData>
  <sheetProtection password="884D" sheet="1" objects="1" scenarios="1"/>
  <printOptions/>
  <pageMargins left="0.15748031496062992" right="0.15748031496062992" top="0.7874015748031497" bottom="0.5905511811023623" header="0.31496062992125984" footer="0.5118110236220472"/>
  <pageSetup fitToHeight="1" fitToWidth="1" horizontalDpi="600" verticalDpi="600" orientation="portrait" paperSize="9" scale="72" r:id="rId1"/>
  <headerFooter alignWithMargins="0">
    <oddHeader>&amp;C&amp;A</oddHeader>
    <oddFooter>&amp;C&amp;D    &amp;T</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I26"/>
  <sheetViews>
    <sheetView workbookViewId="0" topLeftCell="A8">
      <selection activeCell="F24" sqref="F24"/>
    </sheetView>
  </sheetViews>
  <sheetFormatPr defaultColWidth="9.140625" defaultRowHeight="12.75"/>
  <cols>
    <col min="1" max="1" width="2.7109375" style="77" customWidth="1"/>
    <col min="2" max="2" width="31.7109375" style="77" customWidth="1"/>
    <col min="3" max="3" width="11.57421875" style="77" customWidth="1"/>
    <col min="4" max="5" width="6.57421875" style="77" customWidth="1"/>
    <col min="6" max="9" width="8.7109375" style="77" customWidth="1"/>
    <col min="10" max="16384" width="9.140625" style="77" customWidth="1"/>
  </cols>
  <sheetData>
    <row r="1" spans="1:9" ht="12">
      <c r="A1" s="34" t="s">
        <v>448</v>
      </c>
      <c r="B1" s="32"/>
      <c r="C1" s="32"/>
      <c r="D1" s="34"/>
      <c r="E1" s="32"/>
      <c r="F1" s="32"/>
      <c r="G1" s="32"/>
      <c r="H1" s="32"/>
      <c r="I1" s="32"/>
    </row>
    <row r="2" spans="1:9" ht="12">
      <c r="A2" s="31" t="s">
        <v>429</v>
      </c>
      <c r="B2" s="32"/>
      <c r="C2" s="32"/>
      <c r="D2" s="34"/>
      <c r="E2" s="32"/>
      <c r="F2" s="32"/>
      <c r="G2" s="32"/>
      <c r="H2" s="32"/>
      <c r="I2" s="32"/>
    </row>
    <row r="3" spans="1:9" ht="12">
      <c r="A3" s="34" t="s">
        <v>291</v>
      </c>
      <c r="B3" s="32"/>
      <c r="C3" s="32"/>
      <c r="D3" s="34"/>
      <c r="E3" s="32"/>
      <c r="F3" s="32"/>
      <c r="G3" s="32"/>
      <c r="H3" s="32"/>
      <c r="I3" s="32"/>
    </row>
    <row r="4" spans="1:9" ht="12">
      <c r="A4" s="34"/>
      <c r="B4" s="32"/>
      <c r="C4" s="32"/>
      <c r="D4" s="34"/>
      <c r="E4" s="32"/>
      <c r="F4" s="32"/>
      <c r="G4" s="32"/>
      <c r="H4" s="32"/>
      <c r="I4" s="32"/>
    </row>
    <row r="5" spans="1:9" ht="12">
      <c r="A5" s="34" t="s">
        <v>514</v>
      </c>
      <c r="B5" s="34"/>
      <c r="C5" s="32"/>
      <c r="D5" s="34">
        <f>IF(INDEX(DETAILS,1,1)="","",INDEX(DETAILS,1,1))</f>
      </c>
      <c r="E5" s="32"/>
      <c r="F5" s="32"/>
      <c r="G5" s="32"/>
      <c r="H5" s="32"/>
      <c r="I5" s="32"/>
    </row>
    <row r="6" spans="1:9" ht="12">
      <c r="A6" s="34" t="s">
        <v>515</v>
      </c>
      <c r="B6" s="34"/>
      <c r="C6" s="32"/>
      <c r="D6" s="34">
        <f>IF(INDEX(DETAILS,2,1)="","",INDEX(DETAILS,2,1))</f>
      </c>
      <c r="E6" s="32"/>
      <c r="F6" s="32"/>
      <c r="G6" s="32"/>
      <c r="H6" s="32"/>
      <c r="I6" s="32"/>
    </row>
    <row r="7" spans="1:9" ht="12">
      <c r="A7" s="34" t="s">
        <v>516</v>
      </c>
      <c r="B7" s="34"/>
      <c r="C7" s="32"/>
      <c r="D7" s="34">
        <f>IF(INDEX(DETAILS,3,1)="","",INDEX(DETAILS,3,1))</f>
      </c>
      <c r="E7" s="32"/>
      <c r="F7" s="32"/>
      <c r="G7" s="32"/>
      <c r="H7" s="32"/>
      <c r="I7" s="32"/>
    </row>
    <row r="8" spans="1:9" ht="12">
      <c r="A8" s="34"/>
      <c r="B8" s="29"/>
      <c r="C8" s="29"/>
      <c r="D8" s="34"/>
      <c r="E8" s="32"/>
      <c r="F8" s="32"/>
      <c r="G8" s="32"/>
      <c r="H8" s="32"/>
      <c r="I8" s="32"/>
    </row>
    <row r="9" spans="1:9" ht="48">
      <c r="A9" s="34"/>
      <c r="B9" s="29"/>
      <c r="C9" s="29"/>
      <c r="D9" s="34"/>
      <c r="E9" s="34"/>
      <c r="F9" s="28" t="str">
        <f>'FORM 1'!F9</f>
        <v>Year Ended 31/7/2004</v>
      </c>
      <c r="G9" s="28" t="str">
        <f>'FORM 1'!G9</f>
        <v>Year Ended 31/7/2005</v>
      </c>
      <c r="H9" s="28" t="str">
        <f>'FORM 1'!H9</f>
        <v>Year Ended 31/7/2006</v>
      </c>
      <c r="I9" s="28" t="str">
        <f>'FORM 1'!I9</f>
        <v>Year Ended 31/7/2007</v>
      </c>
    </row>
    <row r="10" spans="1:9" ht="12">
      <c r="A10" s="34"/>
      <c r="B10" s="29"/>
      <c r="C10" s="29"/>
      <c r="D10" s="34"/>
      <c r="E10" s="34"/>
      <c r="F10" s="48" t="s">
        <v>380</v>
      </c>
      <c r="G10" s="48" t="s">
        <v>380</v>
      </c>
      <c r="H10" s="48" t="s">
        <v>380</v>
      </c>
      <c r="I10" s="48" t="s">
        <v>380</v>
      </c>
    </row>
    <row r="11" spans="1:9" ht="12">
      <c r="A11" s="32">
        <v>1</v>
      </c>
      <c r="B11" s="32" t="s">
        <v>346</v>
      </c>
      <c r="C11" s="29"/>
      <c r="D11" s="34"/>
      <c r="E11" s="34"/>
      <c r="F11" s="112">
        <f>'FORM 1'!F49</f>
        <v>0</v>
      </c>
      <c r="G11" s="112">
        <f>'FORM 1'!G49</f>
        <v>0</v>
      </c>
      <c r="H11" s="112">
        <f>'FORM 1'!H49</f>
        <v>0</v>
      </c>
      <c r="I11" s="112">
        <f>'FORM 1'!I49</f>
        <v>0</v>
      </c>
    </row>
    <row r="12" spans="1:9" ht="12">
      <c r="A12" s="32">
        <v>2</v>
      </c>
      <c r="B12" s="32" t="s">
        <v>33</v>
      </c>
      <c r="C12" s="29"/>
      <c r="D12" s="34"/>
      <c r="E12" s="34"/>
      <c r="F12" s="112">
        <f>'SCHED 5'!F13+'SCHED 5'!F29+'SCHED 5'!F39</f>
        <v>0</v>
      </c>
      <c r="G12" s="112">
        <f>'SCHED 5'!G13+'SCHED 5'!G29+'SCHED 5'!G39</f>
        <v>0</v>
      </c>
      <c r="H12" s="112">
        <f>'SCHED 5'!H13+'SCHED 5'!H29+'SCHED 5'!H39</f>
        <v>0</v>
      </c>
      <c r="I12" s="112">
        <f>'SCHED 5'!I13+'SCHED 5'!I29+'SCHED 5'!I39</f>
        <v>0</v>
      </c>
    </row>
    <row r="13" spans="1:9" ht="12">
      <c r="A13" s="32">
        <v>3</v>
      </c>
      <c r="B13" s="32" t="s">
        <v>292</v>
      </c>
      <c r="C13" s="29"/>
      <c r="D13" s="34"/>
      <c r="E13" s="34"/>
      <c r="F13" s="112">
        <f>-'SCHED 2'!F51</f>
        <v>0</v>
      </c>
      <c r="G13" s="112">
        <f>-'SCHED 2'!G51</f>
        <v>0</v>
      </c>
      <c r="H13" s="112">
        <f>-'SCHED 2'!H51</f>
        <v>0</v>
      </c>
      <c r="I13" s="112">
        <f>-'SCHED 2'!I51</f>
        <v>0</v>
      </c>
    </row>
    <row r="14" spans="1:9" ht="12">
      <c r="A14" s="32">
        <v>4</v>
      </c>
      <c r="B14" s="32" t="s">
        <v>293</v>
      </c>
      <c r="C14" s="29"/>
      <c r="D14" s="34"/>
      <c r="E14" s="34"/>
      <c r="F14" s="112">
        <f>-('SCHED 3'!F11-'SCHED 3'!F13+'SCHED 3'!F14)-('SCHED 3'!F17-'SCHED 3'!F19+'SCHED 3'!F20)-('SCHED 3'!F23-'SCHED 3'!F25+'SCHED 3'!F26)-('SCHED 3'!F29-'SCHED 3'!F31+'SCHED 3'!F32)-('SCHED 3'!F35-'SCHED 3'!F37+'SCHED 3'!F38)-('SCHED 3'!F41-'SCHED 3'!F43+'SCHED 3'!F44)-('SCHED 3'!F52-'SCHED 3'!F54+'SCHED 3'!F55)-('SCHED 3'!F47-'SCHED 3'!F49)</f>
        <v>0</v>
      </c>
      <c r="G14" s="112">
        <f>-('SCHED 3'!G11-'SCHED 3'!G13+'SCHED 3'!G14)-('SCHED 3'!G17-'SCHED 3'!G19+'SCHED 3'!G20)-('SCHED 3'!G23-'SCHED 3'!G25+'SCHED 3'!G26)-('SCHED 3'!G29-'SCHED 3'!G31+'SCHED 3'!G32)-('SCHED 3'!G35-'SCHED 3'!G37+'SCHED 3'!G38)-('SCHED 3'!G41-'SCHED 3'!G43+'SCHED 3'!G44)-('SCHED 3'!G52-'SCHED 3'!G54+'SCHED 3'!G55)</f>
        <v>0</v>
      </c>
      <c r="H14" s="112">
        <f>-('SCHED 3'!H11-'SCHED 3'!H13+'SCHED 3'!H14)-('SCHED 3'!H17-'SCHED 3'!H19+'SCHED 3'!H20)-('SCHED 3'!H23-'SCHED 3'!H25+'SCHED 3'!H26)-('SCHED 3'!H29-'SCHED 3'!H31+'SCHED 3'!H32)-('SCHED 3'!H35-'SCHED 3'!H37+'SCHED 3'!H38)-('SCHED 3'!H41-'SCHED 3'!H43+'SCHED 3'!H44)-('SCHED 3'!H52-'SCHED 3'!H54+'SCHED 3'!H55)</f>
        <v>0</v>
      </c>
      <c r="I14" s="112">
        <f>-('SCHED 3'!I11-'SCHED 3'!I13+'SCHED 3'!I14)-('SCHED 3'!I17-'SCHED 3'!I19+'SCHED 3'!I20)-('SCHED 3'!I23-'SCHED 3'!I25+'SCHED 3'!I26)-('SCHED 3'!I29-'SCHED 3'!I31+'SCHED 3'!I32)-('SCHED 3'!I35-'SCHED 3'!I37+'SCHED 3'!I38)-('SCHED 3'!I41-'SCHED 3'!I43+'SCHED 3'!I44)-('SCHED 3'!I52-'SCHED 3'!I54+'SCHED 3'!I55)</f>
        <v>0</v>
      </c>
    </row>
    <row r="15" spans="1:9" ht="12">
      <c r="A15" s="32">
        <v>5</v>
      </c>
      <c r="B15" s="32" t="s">
        <v>294</v>
      </c>
      <c r="C15" s="29"/>
      <c r="D15" s="34"/>
      <c r="E15" s="34"/>
      <c r="F15" s="112">
        <f>'FORM 3'!E21-'FORM 3'!F21</f>
        <v>0</v>
      </c>
      <c r="G15" s="112">
        <f>'FORM 3'!F21-'FORM 3'!G21</f>
        <v>0</v>
      </c>
      <c r="H15" s="112">
        <f>'FORM 3'!G21-'FORM 3'!H21</f>
        <v>0</v>
      </c>
      <c r="I15" s="112">
        <f>'FORM 3'!H21-'FORM 3'!I21</f>
        <v>0</v>
      </c>
    </row>
    <row r="16" spans="1:9" ht="12">
      <c r="A16" s="32">
        <v>6</v>
      </c>
      <c r="B16" s="32" t="s">
        <v>295</v>
      </c>
      <c r="C16" s="29"/>
      <c r="D16" s="34"/>
      <c r="E16" s="34"/>
      <c r="F16" s="112">
        <f>'FORM 2A'!F29</f>
        <v>0</v>
      </c>
      <c r="G16" s="112">
        <f>'FORM 2A'!G29</f>
        <v>0</v>
      </c>
      <c r="H16" s="112">
        <f>'FORM 2A'!H29</f>
        <v>0</v>
      </c>
      <c r="I16" s="112">
        <f>'FORM 2A'!I29</f>
        <v>0</v>
      </c>
    </row>
    <row r="17" spans="1:9" ht="12">
      <c r="A17" s="32">
        <v>7</v>
      </c>
      <c r="B17" s="32" t="s">
        <v>296</v>
      </c>
      <c r="C17" s="29"/>
      <c r="D17" s="34"/>
      <c r="E17" s="34"/>
      <c r="F17" s="112">
        <f>('SCHED 6'!E11+'SCHED 6'!E15+'SCHED 6'!E16+'SCHED 6'!E17+'SCHED 6'!E18)-('SCHED 6'!F11+'SCHED 6'!F15+'SCHED 6'!F16+'SCHED 6'!F17+'SCHED 6'!F18)</f>
        <v>0</v>
      </c>
      <c r="G17" s="112">
        <f>('SCHED 6'!F11+'SCHED 6'!F15+'SCHED 6'!F16+'SCHED 6'!F17+'SCHED 6'!F18)-('SCHED 6'!G11+'SCHED 6'!G15+'SCHED 6'!G16+'SCHED 6'!G17+'SCHED 6'!G18)</f>
        <v>0</v>
      </c>
      <c r="H17" s="112">
        <f>('SCHED 6'!G11+'SCHED 6'!G15+'SCHED 6'!G16+'SCHED 6'!G17+'SCHED 6'!G18)-('SCHED 6'!H11+'SCHED 6'!H15+'SCHED 6'!H16+'SCHED 6'!H17+'SCHED 6'!H18)</f>
        <v>0</v>
      </c>
      <c r="I17" s="112">
        <f>('SCHED 6'!H11+'SCHED 6'!H15+'SCHED 6'!H16+'SCHED 6'!H17+'SCHED 6'!H18)-('SCHED 6'!I11+'SCHED 6'!I15+'SCHED 6'!I16+'SCHED 6'!I17+'SCHED 6'!I18)</f>
        <v>0</v>
      </c>
    </row>
    <row r="18" spans="1:9" ht="12">
      <c r="A18" s="32">
        <v>8</v>
      </c>
      <c r="B18" s="32" t="s">
        <v>297</v>
      </c>
      <c r="C18" s="29"/>
      <c r="D18" s="34"/>
      <c r="E18" s="34"/>
      <c r="F18" s="112">
        <f>'FORM 3'!F31-'FORM 3'!E31</f>
        <v>0</v>
      </c>
      <c r="G18" s="112">
        <f>'FORM 3'!G31-'FORM 3'!F31</f>
        <v>0</v>
      </c>
      <c r="H18" s="112">
        <f>'FORM 3'!H31-'FORM 3'!G31</f>
        <v>0</v>
      </c>
      <c r="I18" s="112">
        <f>'FORM 3'!I31-'FORM 3'!H31</f>
        <v>0</v>
      </c>
    </row>
    <row r="19" spans="1:9" ht="12">
      <c r="A19" s="32">
        <v>9</v>
      </c>
      <c r="B19" s="32" t="s">
        <v>298</v>
      </c>
      <c r="C19" s="29"/>
      <c r="D19" s="34"/>
      <c r="E19" s="34"/>
      <c r="F19" s="112">
        <f>'FORM 3'!F32-'FORM 3'!E32</f>
        <v>0</v>
      </c>
      <c r="G19" s="112">
        <f>'FORM 3'!G32-'FORM 3'!F32</f>
        <v>0</v>
      </c>
      <c r="H19" s="112">
        <f>'FORM 3'!H32-'FORM 3'!G32</f>
        <v>0</v>
      </c>
      <c r="I19" s="112">
        <f>'FORM 3'!I32-'FORM 3'!H32</f>
        <v>0</v>
      </c>
    </row>
    <row r="20" spans="1:9" ht="12">
      <c r="A20" s="32">
        <v>10</v>
      </c>
      <c r="B20" s="32" t="s">
        <v>299</v>
      </c>
      <c r="C20" s="29"/>
      <c r="D20" s="34"/>
      <c r="E20" s="34"/>
      <c r="F20" s="112">
        <f>'SCHED 7'!F32-'SCHED 7'!E32</f>
        <v>0</v>
      </c>
      <c r="G20" s="112">
        <f>'SCHED 7'!G32-'SCHED 7'!F32</f>
        <v>0</v>
      </c>
      <c r="H20" s="112">
        <f>'SCHED 7'!H32-'SCHED 7'!G32</f>
        <v>0</v>
      </c>
      <c r="I20" s="112">
        <f>'SCHED 7'!I32-'SCHED 7'!H32</f>
        <v>0</v>
      </c>
    </row>
    <row r="21" spans="1:9" ht="12">
      <c r="A21" s="32">
        <v>11</v>
      </c>
      <c r="B21" s="32" t="s">
        <v>300</v>
      </c>
      <c r="C21" s="29"/>
      <c r="D21" s="34"/>
      <c r="E21" s="34"/>
      <c r="F21" s="112">
        <f>('SCHED 7'!F44+'SCHED 7'!F46)-('SCHED 7'!E44+'SCHED 7'!E46)</f>
        <v>0</v>
      </c>
      <c r="G21" s="112">
        <f>('SCHED 7'!G44+'SCHED 7'!G46)-('SCHED 7'!F44+'SCHED 7'!F46)</f>
        <v>0</v>
      </c>
      <c r="H21" s="112">
        <f>('SCHED 7'!H44+'SCHED 7'!H46)-('SCHED 7'!G44+'SCHED 7'!G46)</f>
        <v>0</v>
      </c>
      <c r="I21" s="112">
        <f>('SCHED 7'!I44+'SCHED 7'!I46)-('SCHED 7'!H44+'SCHED 7'!H46)</f>
        <v>0</v>
      </c>
    </row>
    <row r="22" spans="1:9" ht="12">
      <c r="A22" s="32">
        <v>12</v>
      </c>
      <c r="B22" s="32" t="s">
        <v>301</v>
      </c>
      <c r="C22" s="29"/>
      <c r="D22" s="34"/>
      <c r="E22" s="34"/>
      <c r="F22" s="112">
        <f>'FORM 3'!F46-'FORM 3'!E46</f>
        <v>0</v>
      </c>
      <c r="G22" s="112">
        <f>'FORM 3'!G46-'FORM 3'!F46</f>
        <v>0</v>
      </c>
      <c r="H22" s="112">
        <f>'FORM 3'!H46-'FORM 3'!G46</f>
        <v>0</v>
      </c>
      <c r="I22" s="112">
        <f>'FORM 3'!I46-'FORM 3'!H46</f>
        <v>0</v>
      </c>
    </row>
    <row r="23" spans="1:9" ht="12">
      <c r="A23" s="32">
        <v>13</v>
      </c>
      <c r="B23" s="32" t="s">
        <v>12</v>
      </c>
      <c r="C23" s="29"/>
      <c r="D23" s="34"/>
      <c r="E23" s="34"/>
      <c r="F23" s="112">
        <f>-'FORM 1'!F42</f>
        <v>0</v>
      </c>
      <c r="G23" s="112">
        <f>-'FORM 1'!G42</f>
        <v>0</v>
      </c>
      <c r="H23" s="112">
        <f>-'FORM 1'!H42</f>
        <v>0</v>
      </c>
      <c r="I23" s="112">
        <f>-'FORM 1'!I42</f>
        <v>0</v>
      </c>
    </row>
    <row r="24" spans="1:9" ht="12">
      <c r="A24" s="32">
        <v>14</v>
      </c>
      <c r="B24" s="32" t="s">
        <v>91</v>
      </c>
      <c r="C24" s="29"/>
      <c r="D24" s="34"/>
      <c r="E24" s="34"/>
      <c r="F24" s="112">
        <f>SUM(F11:F23)</f>
        <v>0</v>
      </c>
      <c r="G24" s="112">
        <f>SUM(G11:G23)</f>
        <v>0</v>
      </c>
      <c r="H24" s="112">
        <f>SUM(H11:H23)</f>
        <v>0</v>
      </c>
      <c r="I24" s="112">
        <f>SUM(I11:I23)</f>
        <v>0</v>
      </c>
    </row>
    <row r="25" spans="1:9" ht="12">
      <c r="A25" s="76"/>
      <c r="B25" s="109"/>
      <c r="C25" s="109"/>
      <c r="D25" s="76"/>
      <c r="E25" s="108"/>
      <c r="F25" s="108"/>
      <c r="G25" s="108"/>
      <c r="H25" s="108"/>
      <c r="I25" s="108"/>
    </row>
    <row r="26" spans="1:9" ht="12">
      <c r="A26" s="76"/>
      <c r="B26" s="109"/>
      <c r="C26" s="109"/>
      <c r="D26" s="76"/>
      <c r="E26" s="108"/>
      <c r="F26" s="108"/>
      <c r="G26" s="108"/>
      <c r="H26" s="108"/>
      <c r="I26" s="108"/>
    </row>
  </sheetData>
  <sheetProtection password="884D" sheet="1" objects="1" scenarios="1"/>
  <printOptions/>
  <pageMargins left="0.7480314960629921" right="0.7480314960629921" top="0.984251968503937" bottom="0.984251968503937" header="0.5118110236220472" footer="0.5118110236220472"/>
  <pageSetup fitToHeight="1" fitToWidth="1" horizontalDpi="300" verticalDpi="300" orientation="portrait" paperSize="9" scale="93" r:id="rId1"/>
  <headerFooter alignWithMargins="0">
    <oddHeader>&amp;C&amp;A</oddHeader>
    <oddFooter>&amp;C&amp;D    &amp;T</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I18"/>
  <sheetViews>
    <sheetView workbookViewId="0" topLeftCell="A1">
      <selection activeCell="F18" sqref="F18"/>
    </sheetView>
  </sheetViews>
  <sheetFormatPr defaultColWidth="9.140625" defaultRowHeight="12.75"/>
  <cols>
    <col min="1" max="1" width="2.7109375" style="77" customWidth="1"/>
    <col min="2" max="2" width="36.7109375" style="77" customWidth="1"/>
    <col min="3" max="3" width="7.8515625" style="77" customWidth="1"/>
    <col min="4" max="4" width="4.00390625" style="77" customWidth="1"/>
    <col min="5" max="9" width="8.7109375" style="77" customWidth="1"/>
    <col min="10" max="16384" width="9.140625" style="77" customWidth="1"/>
  </cols>
  <sheetData>
    <row r="1" spans="1:9" ht="12">
      <c r="A1" s="34" t="s">
        <v>449</v>
      </c>
      <c r="B1" s="32"/>
      <c r="C1" s="32"/>
      <c r="D1" s="34"/>
      <c r="E1" s="32"/>
      <c r="F1" s="32"/>
      <c r="G1" s="32"/>
      <c r="H1" s="32"/>
      <c r="I1" s="32"/>
    </row>
    <row r="2" spans="1:9" ht="12">
      <c r="A2" s="31" t="s">
        <v>429</v>
      </c>
      <c r="B2" s="32"/>
      <c r="C2" s="32"/>
      <c r="D2" s="34"/>
      <c r="E2" s="32"/>
      <c r="F2" s="32"/>
      <c r="G2" s="32"/>
      <c r="H2" s="32"/>
      <c r="I2" s="32"/>
    </row>
    <row r="3" spans="1:9" ht="12">
      <c r="A3" s="34" t="s">
        <v>302</v>
      </c>
      <c r="B3" s="32"/>
      <c r="C3" s="32"/>
      <c r="D3" s="34"/>
      <c r="E3" s="32"/>
      <c r="F3" s="32"/>
      <c r="G3" s="32"/>
      <c r="H3" s="32"/>
      <c r="I3" s="32"/>
    </row>
    <row r="4" spans="1:9" ht="12">
      <c r="A4" s="34"/>
      <c r="B4" s="32"/>
      <c r="C4" s="32"/>
      <c r="D4" s="34"/>
      <c r="E4" s="32"/>
      <c r="F4" s="32"/>
      <c r="G4" s="32"/>
      <c r="H4" s="32"/>
      <c r="I4" s="32"/>
    </row>
    <row r="5" spans="1:9" ht="12">
      <c r="A5" s="34" t="s">
        <v>514</v>
      </c>
      <c r="B5" s="34"/>
      <c r="C5" s="32"/>
      <c r="D5" s="34">
        <f>IF(INDEX(DETAILS,1,1)="","",INDEX(DETAILS,1,1))</f>
      </c>
      <c r="E5" s="32"/>
      <c r="F5" s="32"/>
      <c r="G5" s="32"/>
      <c r="H5" s="32"/>
      <c r="I5" s="32"/>
    </row>
    <row r="6" spans="1:9" ht="12">
      <c r="A6" s="34" t="s">
        <v>515</v>
      </c>
      <c r="B6" s="34"/>
      <c r="C6" s="32"/>
      <c r="D6" s="34">
        <f>IF(INDEX(DETAILS,2,1)="","",INDEX(DETAILS,2,1))</f>
      </c>
      <c r="E6" s="32"/>
      <c r="F6" s="32"/>
      <c r="G6" s="32"/>
      <c r="H6" s="32"/>
      <c r="I6" s="32"/>
    </row>
    <row r="7" spans="1:9" ht="12">
      <c r="A7" s="34" t="s">
        <v>516</v>
      </c>
      <c r="B7" s="34"/>
      <c r="C7" s="32"/>
      <c r="D7" s="34">
        <f>IF(INDEX(DETAILS,3,1)="","",INDEX(DETAILS,3,1))</f>
      </c>
      <c r="E7" s="32"/>
      <c r="F7" s="32"/>
      <c r="G7" s="32"/>
      <c r="H7" s="32"/>
      <c r="I7" s="32"/>
    </row>
    <row r="8" spans="1:9" ht="12">
      <c r="A8" s="34"/>
      <c r="B8" s="29"/>
      <c r="C8" s="29"/>
      <c r="D8" s="34"/>
      <c r="E8" s="32"/>
      <c r="F8" s="32"/>
      <c r="G8" s="32"/>
      <c r="H8" s="32"/>
      <c r="I8" s="32"/>
    </row>
    <row r="9" spans="1:9" ht="48">
      <c r="A9" s="34"/>
      <c r="B9" s="29"/>
      <c r="C9" s="29"/>
      <c r="D9" s="34"/>
      <c r="E9" s="28" t="str">
        <f>'FORM 3'!E9</f>
        <v>Year Ended 31/7/2003</v>
      </c>
      <c r="F9" s="28" t="str">
        <f>'FORM 1'!F9</f>
        <v>Year Ended 31/7/2004</v>
      </c>
      <c r="G9" s="28" t="str">
        <f>'FORM 1'!G9</f>
        <v>Year Ended 31/7/2005</v>
      </c>
      <c r="H9" s="28" t="str">
        <f>'FORM 1'!H9</f>
        <v>Year Ended 31/7/2006</v>
      </c>
      <c r="I9" s="28" t="str">
        <f>'FORM 1'!I9</f>
        <v>Year Ended 31/7/2007</v>
      </c>
    </row>
    <row r="10" spans="1:9" ht="12">
      <c r="A10" s="34"/>
      <c r="B10" s="29"/>
      <c r="C10" s="29"/>
      <c r="D10" s="34"/>
      <c r="E10" s="48" t="s">
        <v>380</v>
      </c>
      <c r="F10" s="48" t="s">
        <v>380</v>
      </c>
      <c r="G10" s="48" t="s">
        <v>380</v>
      </c>
      <c r="H10" s="48" t="s">
        <v>380</v>
      </c>
      <c r="I10" s="48" t="s">
        <v>380</v>
      </c>
    </row>
    <row r="11" spans="1:9" ht="12">
      <c r="A11" s="32">
        <v>1</v>
      </c>
      <c r="B11" s="32" t="s">
        <v>563</v>
      </c>
      <c r="C11" s="32"/>
      <c r="D11" s="32"/>
      <c r="E11" s="224">
        <f>'FORM 3'!E24+'FORM 3'!E25</f>
        <v>0</v>
      </c>
      <c r="F11" s="224">
        <f>'FORM 3'!F24+'FORM 3'!F25</f>
        <v>0</v>
      </c>
      <c r="G11" s="224">
        <f>'FORM 3'!G24+'FORM 3'!G25</f>
        <v>0</v>
      </c>
      <c r="H11" s="224">
        <f>'FORM 3'!H24+'FORM 3'!H25</f>
        <v>0</v>
      </c>
      <c r="I11" s="224">
        <f>'FORM 3'!I24+'FORM 3'!I25</f>
        <v>0</v>
      </c>
    </row>
    <row r="12" spans="1:9" ht="12">
      <c r="A12" s="32">
        <v>2</v>
      </c>
      <c r="B12" s="32" t="s">
        <v>303</v>
      </c>
      <c r="C12" s="32"/>
      <c r="D12" s="32"/>
      <c r="E12" s="224">
        <f>-'SCHED 7'!E11</f>
        <v>0</v>
      </c>
      <c r="F12" s="224">
        <f>-'SCHED 7'!F11</f>
        <v>0</v>
      </c>
      <c r="G12" s="224">
        <f>-'SCHED 7'!G11</f>
        <v>0</v>
      </c>
      <c r="H12" s="224">
        <f>-'SCHED 7'!H11</f>
        <v>0</v>
      </c>
      <c r="I12" s="224">
        <f>-'SCHED 7'!I11</f>
        <v>0</v>
      </c>
    </row>
    <row r="13" spans="1:9" ht="12">
      <c r="A13" s="32">
        <v>3</v>
      </c>
      <c r="B13" s="32" t="s">
        <v>502</v>
      </c>
      <c r="C13" s="32"/>
      <c r="D13" s="32"/>
      <c r="E13" s="224">
        <f>SUM(E11:E12)</f>
        <v>0</v>
      </c>
      <c r="F13" s="112">
        <f>SUM(F11:F12)</f>
        <v>0</v>
      </c>
      <c r="G13" s="112">
        <f>SUM(G11:G12)</f>
        <v>0</v>
      </c>
      <c r="H13" s="112">
        <f>SUM(H11:H12)</f>
        <v>0</v>
      </c>
      <c r="I13" s="112">
        <f>SUM(I11:I12)</f>
        <v>0</v>
      </c>
    </row>
    <row r="14" spans="1:9" ht="12">
      <c r="A14" s="32">
        <v>4</v>
      </c>
      <c r="B14" s="33" t="s">
        <v>304</v>
      </c>
      <c r="C14" s="29"/>
      <c r="D14" s="34"/>
      <c r="E14" s="224">
        <f>-('SCHED 7'!E19+'SCHED 7'!E27+'SCHED 7'!E40)</f>
        <v>0</v>
      </c>
      <c r="F14" s="224">
        <f>-('SCHED 7'!F19+'SCHED 7'!F27+'SCHED 7'!F40)</f>
        <v>0</v>
      </c>
      <c r="G14" s="224">
        <f>-('SCHED 7'!G19+'SCHED 7'!G27+'SCHED 7'!G40)</f>
        <v>0</v>
      </c>
      <c r="H14" s="224">
        <f>-('SCHED 7'!H19+'SCHED 7'!H27+'SCHED 7'!H40)</f>
        <v>0</v>
      </c>
      <c r="I14" s="224">
        <f>-('SCHED 7'!I19+'SCHED 7'!I27+'SCHED 7'!I40)</f>
        <v>0</v>
      </c>
    </row>
    <row r="15" spans="1:9" ht="12">
      <c r="A15" s="32">
        <v>5</v>
      </c>
      <c r="B15" s="33" t="s">
        <v>428</v>
      </c>
      <c r="C15" s="29"/>
      <c r="D15" s="34"/>
      <c r="E15" s="112">
        <f>-('SCHED 7'!E20+'SCHED 7'!E28+'SCHED 7'!E41)</f>
        <v>0</v>
      </c>
      <c r="F15" s="112">
        <f>-('SCHED 7'!F20+'SCHED 7'!F28+'SCHED 7'!F41)</f>
        <v>0</v>
      </c>
      <c r="G15" s="112">
        <f>-('SCHED 7'!G20+'SCHED 7'!G28+'SCHED 7'!G41)</f>
        <v>0</v>
      </c>
      <c r="H15" s="112">
        <f>-('SCHED 7'!H20+'SCHED 7'!H28+'SCHED 7'!H41)</f>
        <v>0</v>
      </c>
      <c r="I15" s="112">
        <f>-('SCHED 7'!I20+'SCHED 7'!I28+'SCHED 7'!I41)</f>
        <v>0</v>
      </c>
    </row>
    <row r="16" spans="1:9" ht="12">
      <c r="A16" s="32">
        <v>6</v>
      </c>
      <c r="B16" s="33" t="s">
        <v>146</v>
      </c>
      <c r="C16" s="29"/>
      <c r="D16" s="34"/>
      <c r="E16" s="224">
        <f>E13+E14+E15</f>
        <v>0</v>
      </c>
      <c r="F16" s="224">
        <f>F13+F14+F15</f>
        <v>0</v>
      </c>
      <c r="G16" s="224">
        <f>G13+G14+G15</f>
        <v>0</v>
      </c>
      <c r="H16" s="224">
        <f>H13+H14+H15</f>
        <v>0</v>
      </c>
      <c r="I16" s="224">
        <f>I13+I14+I15</f>
        <v>0</v>
      </c>
    </row>
    <row r="17" spans="1:9" ht="12">
      <c r="A17" s="76"/>
      <c r="B17" s="109"/>
      <c r="C17" s="109"/>
      <c r="D17" s="76"/>
      <c r="E17" s="76"/>
      <c r="F17" s="76"/>
      <c r="G17" s="76"/>
      <c r="H17" s="76"/>
      <c r="I17" s="76"/>
    </row>
    <row r="18" spans="1:9" ht="12">
      <c r="A18" s="76"/>
      <c r="B18" s="109"/>
      <c r="C18" s="109"/>
      <c r="D18" s="76"/>
      <c r="E18" s="108"/>
      <c r="F18" s="108"/>
      <c r="G18" s="108"/>
      <c r="H18" s="108"/>
      <c r="I18" s="108"/>
    </row>
  </sheetData>
  <sheetProtection password="884D" sheet="1" objects="1" scenarios="1"/>
  <printOptions/>
  <pageMargins left="0.7480314960629921" right="0.7480314960629921" top="0.984251968503937" bottom="0.984251968503937" header="0.5118110236220472" footer="0.5118110236220472"/>
  <pageSetup fitToHeight="1" fitToWidth="1" horizontalDpi="300" verticalDpi="300" orientation="portrait" paperSize="9" scale="91" r:id="rId1"/>
  <headerFooter alignWithMargins="0">
    <oddHeader>&amp;C&amp;A</oddHeader>
    <oddFooter>&amp;C&amp;D    &amp;T</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I37"/>
  <sheetViews>
    <sheetView workbookViewId="0" topLeftCell="A10">
      <selection activeCell="I42" sqref="I42"/>
    </sheetView>
  </sheetViews>
  <sheetFormatPr defaultColWidth="9.140625" defaultRowHeight="12.75"/>
  <cols>
    <col min="1" max="1" width="2.7109375" style="77" customWidth="1"/>
    <col min="2" max="2" width="31.7109375" style="77" customWidth="1"/>
    <col min="3" max="3" width="17.7109375" style="77" customWidth="1"/>
    <col min="4" max="4" width="6.28125" style="77" customWidth="1"/>
    <col min="5" max="5" width="5.421875" style="77" customWidth="1"/>
    <col min="6" max="9" width="8.7109375" style="77" customWidth="1"/>
    <col min="10" max="16384" width="9.140625" style="77" customWidth="1"/>
  </cols>
  <sheetData>
    <row r="1" spans="1:9" ht="12">
      <c r="A1" s="34" t="s">
        <v>450</v>
      </c>
      <c r="B1" s="32"/>
      <c r="C1" s="32"/>
      <c r="D1" s="34"/>
      <c r="E1" s="32"/>
      <c r="F1" s="32"/>
      <c r="G1" s="32"/>
      <c r="H1" s="32"/>
      <c r="I1" s="32"/>
    </row>
    <row r="2" spans="1:9" ht="12">
      <c r="A2" s="31" t="s">
        <v>429</v>
      </c>
      <c r="B2" s="32"/>
      <c r="C2" s="32"/>
      <c r="D2" s="34"/>
      <c r="E2" s="32"/>
      <c r="F2" s="32"/>
      <c r="G2" s="32"/>
      <c r="H2" s="32"/>
      <c r="I2" s="32"/>
    </row>
    <row r="3" spans="1:9" ht="12">
      <c r="A3" s="34" t="s">
        <v>305</v>
      </c>
      <c r="B3" s="32"/>
      <c r="C3" s="32"/>
      <c r="D3" s="34"/>
      <c r="E3" s="32"/>
      <c r="F3" s="32"/>
      <c r="G3" s="32"/>
      <c r="H3" s="32"/>
      <c r="I3" s="32"/>
    </row>
    <row r="4" spans="1:9" ht="12">
      <c r="A4" s="34"/>
      <c r="B4" s="32"/>
      <c r="C4" s="32"/>
      <c r="D4" s="34"/>
      <c r="E4" s="32"/>
      <c r="F4" s="32"/>
      <c r="G4" s="32"/>
      <c r="H4" s="32"/>
      <c r="I4" s="32"/>
    </row>
    <row r="5" spans="1:9" ht="12">
      <c r="A5" s="34" t="s">
        <v>514</v>
      </c>
      <c r="B5" s="34"/>
      <c r="C5" s="32"/>
      <c r="D5" s="34">
        <f>IF(INDEX(DETAILS,1,1)="","",INDEX(DETAILS,1,1))</f>
      </c>
      <c r="E5" s="32"/>
      <c r="F5" s="32"/>
      <c r="G5" s="32"/>
      <c r="H5" s="32"/>
      <c r="I5" s="32"/>
    </row>
    <row r="6" spans="1:9" ht="12">
      <c r="A6" s="34" t="s">
        <v>515</v>
      </c>
      <c r="B6" s="34"/>
      <c r="C6" s="32"/>
      <c r="D6" s="34">
        <f>IF(INDEX(DETAILS,2,1)="","",INDEX(DETAILS,2,1))</f>
      </c>
      <c r="E6" s="32"/>
      <c r="F6" s="32"/>
      <c r="G6" s="32"/>
      <c r="H6" s="32"/>
      <c r="I6" s="32"/>
    </row>
    <row r="7" spans="1:9" ht="12">
      <c r="A7" s="34" t="s">
        <v>516</v>
      </c>
      <c r="B7" s="34"/>
      <c r="C7" s="32"/>
      <c r="D7" s="34">
        <f>IF(INDEX(DETAILS,3,1)="","",INDEX(DETAILS,3,1))</f>
      </c>
      <c r="E7" s="32"/>
      <c r="F7" s="32"/>
      <c r="G7" s="32"/>
      <c r="H7" s="32"/>
      <c r="I7" s="32"/>
    </row>
    <row r="8" spans="1:9" ht="12">
      <c r="A8" s="34"/>
      <c r="B8" s="32"/>
      <c r="C8" s="32"/>
      <c r="D8" s="34"/>
      <c r="E8" s="32"/>
      <c r="F8" s="32"/>
      <c r="G8" s="32"/>
      <c r="H8" s="32"/>
      <c r="I8" s="32"/>
    </row>
    <row r="9" spans="1:9" ht="48">
      <c r="A9" s="34"/>
      <c r="B9" s="29"/>
      <c r="C9" s="29"/>
      <c r="D9" s="34"/>
      <c r="E9" s="34"/>
      <c r="F9" s="28" t="str">
        <f>'FORM 1'!F9</f>
        <v>Year Ended 31/7/2004</v>
      </c>
      <c r="G9" s="28" t="str">
        <f>'FORM 1'!G9</f>
        <v>Year Ended 31/7/2005</v>
      </c>
      <c r="H9" s="28" t="str">
        <f>'FORM 1'!H9</f>
        <v>Year Ended 31/7/2006</v>
      </c>
      <c r="I9" s="28" t="str">
        <f>'FORM 1'!I9</f>
        <v>Year Ended 31/7/2007</v>
      </c>
    </row>
    <row r="10" spans="1:9" ht="12">
      <c r="A10" s="32"/>
      <c r="B10" s="29"/>
      <c r="C10" s="29"/>
      <c r="D10" s="34"/>
      <c r="E10" s="34"/>
      <c r="F10" s="32"/>
      <c r="G10" s="32"/>
      <c r="H10" s="32"/>
      <c r="I10" s="32"/>
    </row>
    <row r="11" spans="1:9" ht="12">
      <c r="A11" s="32">
        <v>1</v>
      </c>
      <c r="B11" s="32" t="s">
        <v>510</v>
      </c>
      <c r="C11" s="29"/>
      <c r="D11" s="34"/>
      <c r="E11" s="34"/>
      <c r="F11" s="112">
        <f>'FORM 1'!F44-'FORM 1'!F13-'FORM 1'!F17-'FORM 1'!F38</f>
        <v>0</v>
      </c>
      <c r="G11" s="112">
        <f>'FORM 1'!G44-'FORM 1'!G13-'FORM 1'!G17-'FORM 1'!G38</f>
        <v>0</v>
      </c>
      <c r="H11" s="112">
        <f>'FORM 1'!H44-'FORM 1'!H13-'FORM 1'!H17-'FORM 1'!H38</f>
        <v>0</v>
      </c>
      <c r="I11" s="112">
        <f>'FORM 1'!I44-'FORM 1'!I13-'FORM 1'!I17-'FORM 1'!I38</f>
        <v>0</v>
      </c>
    </row>
    <row r="12" spans="1:9" ht="12">
      <c r="A12" s="32"/>
      <c r="B12" s="29"/>
      <c r="C12" s="29"/>
      <c r="D12" s="34"/>
      <c r="E12" s="34"/>
      <c r="F12" s="30"/>
      <c r="G12" s="30"/>
      <c r="H12" s="30"/>
      <c r="I12" s="30"/>
    </row>
    <row r="13" spans="1:9" ht="12">
      <c r="A13" s="32">
        <v>2</v>
      </c>
      <c r="B13" s="32" t="s">
        <v>306</v>
      </c>
      <c r="C13" s="29"/>
      <c r="D13" s="34"/>
      <c r="E13" s="34"/>
      <c r="F13" s="30"/>
      <c r="G13" s="30"/>
      <c r="H13" s="30"/>
      <c r="I13" s="30"/>
    </row>
    <row r="14" spans="1:9" ht="12">
      <c r="A14" s="32"/>
      <c r="B14" s="32" t="s">
        <v>307</v>
      </c>
      <c r="C14" s="29"/>
      <c r="D14" s="34"/>
      <c r="E14" s="34"/>
      <c r="F14" s="225">
        <f>IF(F11=0,0,(('FORM 3'!F24+'FORM 3'!F25-'FORM 3'!F28)/F11)*365)</f>
        <v>0</v>
      </c>
      <c r="G14" s="225">
        <f>IF(G11=0,0,(('FORM 3'!G24+'FORM 3'!G25-'FORM 3'!G28)/G11)*365)</f>
        <v>0</v>
      </c>
      <c r="H14" s="225">
        <f>IF(H11=0,0,(('FORM 3'!H24+'FORM 3'!H25-'FORM 3'!H28)/H11)*365)</f>
        <v>0</v>
      </c>
      <c r="I14" s="225">
        <f>IF(I11=0,0,(('FORM 3'!I24+'FORM 3'!I25-'FORM 3'!I28)/I11)*365)</f>
        <v>0</v>
      </c>
    </row>
    <row r="15" spans="1:9" ht="12">
      <c r="A15" s="32"/>
      <c r="B15" s="32" t="s">
        <v>308</v>
      </c>
      <c r="C15" s="29"/>
      <c r="D15" s="34"/>
      <c r="E15" s="34"/>
      <c r="F15" s="225">
        <f>IF('FORM 3'!F35=0,0,'FORM 3'!F26/'FORM 3'!F35)</f>
        <v>0</v>
      </c>
      <c r="G15" s="225">
        <f>IF('FORM 3'!G35=0,0,'FORM 3'!G26/'FORM 3'!G35)</f>
        <v>0</v>
      </c>
      <c r="H15" s="225">
        <f>IF('FORM 3'!H35=0,0,'FORM 3'!H26/'FORM 3'!H35)</f>
        <v>0</v>
      </c>
      <c r="I15" s="225">
        <f>IF('FORM 3'!I35=0,0,'FORM 3'!I26/'FORM 3'!I35)</f>
        <v>0</v>
      </c>
    </row>
    <row r="16" spans="1:9" ht="12">
      <c r="A16" s="32"/>
      <c r="B16" s="32" t="s">
        <v>376</v>
      </c>
      <c r="C16" s="29"/>
      <c r="D16" s="34"/>
      <c r="E16" s="34"/>
      <c r="F16" s="225">
        <f>IF(('FORM 1'!F44-'FORM 1'!F11-'FORM 1'!F12-'FORM 1'!F14-'FORM 1'!F13-'FORM 1'!F15-'FORM 1'!F16-'FORM 1'!F17-'FORM 1'!F18-'FORM 1'!F42)=0,0,('SCHED 6'!F15+'SCHED 6'!F16+'SCHED 6'!F17+'SCHED 6'!F18)/('FORM 1'!F44-'FORM 1'!F11-'FORM 1'!F12-'FORM 1'!F13-'FORM 1'!F14-'FORM 1'!F15-'FORM 1'!F16-'FORM 1'!F17-'FORM 1'!F18-'FORM 1'!F42)*365)</f>
        <v>0</v>
      </c>
      <c r="G16" s="225">
        <f>IF(('FORM 1'!G44-'FORM 1'!G11-'FORM 1'!G12-'FORM 1'!G14-'FORM 1'!G13-'FORM 1'!G15-'FORM 1'!G16-'FORM 1'!G17-'FORM 1'!G18-'FORM 1'!G42)=0,0,('SCHED 6'!G15+'SCHED 6'!G16+'SCHED 6'!G17+'SCHED 6'!G18)/('FORM 1'!G44-'FORM 1'!G11-'FORM 1'!G12-'FORM 1'!G13-'FORM 1'!G14-'FORM 1'!G15-'FORM 1'!G16-'FORM 1'!G17-'FORM 1'!G18-'FORM 1'!G42)*365)</f>
        <v>0</v>
      </c>
      <c r="H16" s="225">
        <f>IF(('FORM 1'!H44-'FORM 1'!H11-'FORM 1'!H12-'FORM 1'!H14-'FORM 1'!H13-'FORM 1'!H15-'FORM 1'!H16-'FORM 1'!H17-'FORM 1'!H18-'FORM 1'!H42)=0,0,('SCHED 6'!H15+'SCHED 6'!H16+'SCHED 6'!H17+'SCHED 6'!H18)/('FORM 1'!H44-'FORM 1'!H11-'FORM 1'!H12-'FORM 1'!H13-'FORM 1'!H14-'FORM 1'!H15-'FORM 1'!H16-'FORM 1'!H17-'FORM 1'!H18-'FORM 1'!H42)*365)</f>
        <v>0</v>
      </c>
      <c r="I16" s="225">
        <f>IF(('FORM 1'!I44-'FORM 1'!I11-'FORM 1'!I12-'FORM 1'!I14-'FORM 1'!I13-'FORM 1'!I15-'FORM 1'!I16-'FORM 1'!I17-'FORM 1'!I18-'FORM 1'!I42)=0,0,('SCHED 6'!I15+'SCHED 6'!I16+'SCHED 6'!I17+'SCHED 6'!I18)/('FORM 1'!I44-'FORM 1'!I11-'FORM 1'!I12-'FORM 1'!I13-'FORM 1'!I14-'FORM 1'!I15-'FORM 1'!I16-'FORM 1'!I17-'FORM 1'!I18-'FORM 1'!I42)*365)</f>
        <v>0</v>
      </c>
    </row>
    <row r="17" spans="1:9" ht="12">
      <c r="A17" s="32"/>
      <c r="B17" s="32" t="s">
        <v>309</v>
      </c>
      <c r="C17" s="29"/>
      <c r="D17" s="34"/>
      <c r="E17" s="34"/>
      <c r="F17" s="225">
        <f>IF(('FORM 2A'!F31-'FORM 2A'!F28-'FORM 2A'!F29-'FORM 2A'!F27)=0,0,'FORM 3'!F31/('FORM 2A'!F31-'FORM 2A'!F29-'FORM 2A'!F27-'FORM 2A'!F28)*365)</f>
        <v>0</v>
      </c>
      <c r="G17" s="225">
        <f>IF(('FORM 2A'!G31-'FORM 2A'!G28-'FORM 2A'!G29-'FORM 2A'!G27)=0,0,'FORM 3'!G31/('FORM 2A'!G31-'FORM 2A'!G29-'FORM 2A'!G27-'FORM 2A'!G28)*365)</f>
        <v>0</v>
      </c>
      <c r="H17" s="225">
        <f>IF(('FORM 2A'!H31-'FORM 2A'!H28-'FORM 2A'!H29-'FORM 2A'!H27)=0,0,'FORM 3'!H31/('FORM 2A'!H31-'FORM 2A'!H29-'FORM 2A'!H27-'FORM 2A'!H28)*365)</f>
        <v>0</v>
      </c>
      <c r="I17" s="225">
        <f>IF(('FORM 2A'!I31-'FORM 2A'!I28-'FORM 2A'!I29-'FORM 2A'!I27)=0,0,'FORM 3'!I31/('FORM 2A'!I31-'FORM 2A'!I29-'FORM 2A'!I27-'FORM 2A'!I28)*365)</f>
        <v>0</v>
      </c>
    </row>
    <row r="18" spans="1:9" ht="12">
      <c r="A18" s="32"/>
      <c r="B18" s="32" t="s">
        <v>387</v>
      </c>
      <c r="C18" s="29"/>
      <c r="D18" s="34"/>
      <c r="E18" s="34"/>
      <c r="F18" s="225">
        <f>IF('FORM 3'!F35=0,0,('FORM 3'!F26-'FORM 3'!F21)/'FORM 3'!F35)</f>
        <v>0</v>
      </c>
      <c r="G18" s="225">
        <f>IF('FORM 3'!G35=0,0,('FORM 3'!G26-'FORM 3'!G21)/'FORM 3'!G35)</f>
        <v>0</v>
      </c>
      <c r="H18" s="225">
        <f>IF('FORM 3'!H35=0,0,('FORM 3'!H26-'FORM 3'!H21)/'FORM 3'!H35)</f>
        <v>0</v>
      </c>
      <c r="I18" s="225">
        <f>IF('FORM 3'!I35=0,0,('FORM 3'!I26-'FORM 3'!I21)/'FORM 3'!I35)</f>
        <v>0</v>
      </c>
    </row>
    <row r="19" spans="1:9" ht="12">
      <c r="A19" s="32"/>
      <c r="B19" s="29"/>
      <c r="C19" s="29"/>
      <c r="D19" s="34"/>
      <c r="E19" s="34"/>
      <c r="F19" s="30"/>
      <c r="G19" s="30"/>
      <c r="H19" s="30"/>
      <c r="I19" s="30"/>
    </row>
    <row r="20" spans="1:9" ht="12">
      <c r="A20" s="32">
        <v>3</v>
      </c>
      <c r="B20" s="32" t="s">
        <v>310</v>
      </c>
      <c r="C20" s="29"/>
      <c r="D20" s="34"/>
      <c r="E20" s="34"/>
      <c r="F20" s="30"/>
      <c r="G20" s="30"/>
      <c r="H20" s="30"/>
      <c r="I20" s="30"/>
    </row>
    <row r="21" spans="1:9" ht="12">
      <c r="A21" s="32"/>
      <c r="B21" s="32" t="s">
        <v>311</v>
      </c>
      <c r="C21" s="29"/>
      <c r="D21" s="34"/>
      <c r="E21" s="34"/>
      <c r="F21" s="225">
        <f>IF(F11=0,0,'FORM 4'!F11/F11)</f>
        <v>0</v>
      </c>
      <c r="G21" s="225">
        <f>IF(G11=0,0,'FORM 4'!G11/G11)</f>
        <v>0</v>
      </c>
      <c r="H21" s="225">
        <f>IF(H11=0,0,'FORM 4'!H11/H11)</f>
        <v>0</v>
      </c>
      <c r="I21" s="225">
        <f>IF(I11=0,0,'FORM 4'!I11/I11)</f>
        <v>0</v>
      </c>
    </row>
    <row r="22" spans="1:9" ht="12">
      <c r="A22" s="32"/>
      <c r="B22" s="29"/>
      <c r="C22" s="29"/>
      <c r="D22" s="34"/>
      <c r="E22" s="34"/>
      <c r="F22" s="30"/>
      <c r="G22" s="30"/>
      <c r="H22" s="30"/>
      <c r="I22" s="30"/>
    </row>
    <row r="23" spans="1:9" ht="12">
      <c r="A23" s="32">
        <v>4</v>
      </c>
      <c r="B23" s="32" t="s">
        <v>366</v>
      </c>
      <c r="C23" s="29"/>
      <c r="D23" s="34"/>
      <c r="E23" s="34"/>
      <c r="F23" s="30"/>
      <c r="G23" s="30"/>
      <c r="H23" s="30"/>
      <c r="I23" s="30"/>
    </row>
    <row r="24" spans="1:9" ht="12">
      <c r="A24" s="32"/>
      <c r="B24" s="32" t="s">
        <v>312</v>
      </c>
      <c r="C24" s="29"/>
      <c r="D24" s="34"/>
      <c r="E24" s="34"/>
      <c r="F24" s="226">
        <f>IF(F11=0,0,-('FORM 4'!F35+'FORM 4'!F36+'FORM 4'!F15+'FORM 4'!F16)/F11)</f>
        <v>0</v>
      </c>
      <c r="G24" s="226">
        <f>IF(G11=0,0,-('FORM 4'!G35+'FORM 4'!G36+'FORM 4'!G15+'FORM 4'!G16)/G11)</f>
        <v>0</v>
      </c>
      <c r="H24" s="226">
        <f>IF(H11=0,0,-('FORM 4'!H35+'FORM 4'!H36+'FORM 4'!H15+'FORM 4'!H16)/H11)</f>
        <v>0</v>
      </c>
      <c r="I24" s="226">
        <f>IF(I11=0,0,-('FORM 4'!I35+'FORM 4'!I36+'FORM 4'!I15+'FORM 4'!I16)/I11)</f>
        <v>0</v>
      </c>
    </row>
    <row r="25" spans="1:9" ht="12">
      <c r="A25" s="32"/>
      <c r="B25" s="32" t="s">
        <v>313</v>
      </c>
      <c r="C25" s="29"/>
      <c r="D25" s="34"/>
      <c r="E25" s="34"/>
      <c r="F25" s="226">
        <f>IF(F11=0,0,('SCHED 7'!F11+'SCHED 7'!F21+'SCHED 7'!F29)/F11)</f>
        <v>0</v>
      </c>
      <c r="G25" s="226">
        <f>IF(G11=0,0,('SCHED 7'!G11+'SCHED 7'!G21+'SCHED 7'!G29)/G11)</f>
        <v>0</v>
      </c>
      <c r="H25" s="226">
        <f>IF(H11=0,0,('SCHED 7'!H11+'SCHED 7'!H21+'SCHED 7'!H29)/H11)</f>
        <v>0</v>
      </c>
      <c r="I25" s="226">
        <f>IF(I11=0,0,('SCHED 7'!I11+'SCHED 7'!I21+'SCHED 7'!I29)/I11)</f>
        <v>0</v>
      </c>
    </row>
    <row r="26" spans="1:9" ht="12">
      <c r="A26" s="32"/>
      <c r="B26" s="32" t="s">
        <v>314</v>
      </c>
      <c r="C26" s="29"/>
      <c r="D26" s="34"/>
      <c r="E26" s="34"/>
      <c r="F26" s="226">
        <f>IF('FORM 3'!F57-'FORM 3'!F52=0,0,('SCHED 7'!F11+'SCHED 7'!F21+'SCHED 7'!F29)/('FORM 3'!F57-'FORM 3'!F52))</f>
        <v>0</v>
      </c>
      <c r="G26" s="226">
        <f>IF('FORM 3'!G57-'FORM 3'!G52=0,0,('SCHED 7'!G11+'SCHED 7'!G21+'SCHED 7'!G29)/('FORM 3'!G57-'FORM 3'!G52))</f>
        <v>0</v>
      </c>
      <c r="H26" s="226">
        <f>IF('FORM 3'!H57-'FORM 3'!H52=0,0,('SCHED 7'!H11+'SCHED 7'!H21+'SCHED 7'!H29)/('FORM 3'!H57-'FORM 3'!H52))</f>
        <v>0</v>
      </c>
      <c r="I26" s="226">
        <f>IF('FORM 3'!I57-'FORM 3'!I52=0,0,('SCHED 7'!I11+'SCHED 7'!I21+'SCHED 7'!I29)/('FORM 3'!I57-'FORM 3'!I52))</f>
        <v>0</v>
      </c>
    </row>
    <row r="27" spans="1:9" ht="12">
      <c r="A27" s="32"/>
      <c r="B27" s="29"/>
      <c r="C27" s="29"/>
      <c r="D27" s="34"/>
      <c r="E27" s="34"/>
      <c r="F27" s="30"/>
      <c r="G27" s="30"/>
      <c r="H27" s="30"/>
      <c r="I27" s="30"/>
    </row>
    <row r="28" spans="1:9" ht="12">
      <c r="A28" s="32">
        <v>5</v>
      </c>
      <c r="B28" s="32" t="s">
        <v>518</v>
      </c>
      <c r="C28" s="29"/>
      <c r="D28" s="34"/>
      <c r="E28" s="34"/>
      <c r="F28" s="30"/>
      <c r="G28" s="30"/>
      <c r="H28" s="30"/>
      <c r="I28" s="30"/>
    </row>
    <row r="29" spans="1:9" ht="12">
      <c r="A29" s="32"/>
      <c r="B29" s="32" t="s">
        <v>315</v>
      </c>
      <c r="C29" s="29"/>
      <c r="D29" s="34"/>
      <c r="E29" s="34"/>
      <c r="F29" s="226">
        <f>IF(F11=0,0,'FORM 1'!F47/F11)</f>
        <v>0</v>
      </c>
      <c r="G29" s="226">
        <f>IF(G11=0,0,'FORM 1'!G47/G11)</f>
        <v>0</v>
      </c>
      <c r="H29" s="226">
        <f>IF(H11=0,0,'FORM 1'!H47/H11)</f>
        <v>0</v>
      </c>
      <c r="I29" s="226">
        <f>IF(I11=0,0,'FORM 1'!I47/I11)</f>
        <v>0</v>
      </c>
    </row>
    <row r="30" spans="1:9" ht="12">
      <c r="A30" s="32"/>
      <c r="B30" s="32" t="s">
        <v>388</v>
      </c>
      <c r="C30" s="29"/>
      <c r="D30" s="34"/>
      <c r="E30" s="34"/>
      <c r="F30" s="227">
        <f>IF(F11=0,0,'FORM 1'!F55/F11)</f>
        <v>0</v>
      </c>
      <c r="G30" s="227">
        <f>IF(G11=0,0,'FORM 1'!G55/G11)</f>
        <v>0</v>
      </c>
      <c r="H30" s="227">
        <f>IF(H11=0,0,'FORM 1'!H55/H11)</f>
        <v>0</v>
      </c>
      <c r="I30" s="227">
        <f>IF(I11=0,0,'FORM 1'!I55/I11)</f>
        <v>0</v>
      </c>
    </row>
    <row r="31" spans="1:9" ht="12">
      <c r="A31" s="34"/>
      <c r="B31" s="33" t="s">
        <v>316</v>
      </c>
      <c r="C31" s="29"/>
      <c r="D31" s="34"/>
      <c r="E31" s="34"/>
      <c r="F31" s="228">
        <f>IF(F11=0,0,('FORM 3'!F54+'FORM 3'!F55)/F11)</f>
        <v>0</v>
      </c>
      <c r="G31" s="228">
        <f>IF(G11=0,0,('FORM 3'!G54+'FORM 3'!G55)/G11)</f>
        <v>0</v>
      </c>
      <c r="H31" s="228">
        <f>IF(H11=0,0,('FORM 3'!H54+'FORM 3'!H55)/H11)</f>
        <v>0</v>
      </c>
      <c r="I31" s="228">
        <f>IF(I11=0,0,('FORM 3'!I54+'FORM 3'!I55)/I11)</f>
        <v>0</v>
      </c>
    </row>
    <row r="32" spans="1:9" ht="12">
      <c r="A32" s="34"/>
      <c r="B32" s="33" t="s">
        <v>317</v>
      </c>
      <c r="C32" s="29"/>
      <c r="D32" s="34"/>
      <c r="E32" s="34"/>
      <c r="F32" s="229">
        <f>IF(F11=0,0,('FORM 3'!F57-'FORM 3'!F52)/F11)</f>
        <v>0</v>
      </c>
      <c r="G32" s="229">
        <f>IF(G11=0,0,('FORM 3'!G57-'FORM 3'!G52)/G11)</f>
        <v>0</v>
      </c>
      <c r="H32" s="229">
        <f>IF(H11=0,0,('FORM 3'!H57-'FORM 3'!H52)/H11)</f>
        <v>0</v>
      </c>
      <c r="I32" s="229">
        <f>IF(I11=0,0,('FORM 3'!I57-'FORM 3'!I52)/I11)</f>
        <v>0</v>
      </c>
    </row>
    <row r="33" spans="1:9" ht="12">
      <c r="A33" s="32"/>
      <c r="B33" s="29"/>
      <c r="C33" s="29"/>
      <c r="D33" s="34"/>
      <c r="E33" s="34"/>
      <c r="F33" s="30"/>
      <c r="G33" s="30"/>
      <c r="H33" s="30"/>
      <c r="I33" s="30"/>
    </row>
    <row r="34" spans="1:9" ht="12">
      <c r="A34" s="50">
        <v>6</v>
      </c>
      <c r="B34" s="194" t="s">
        <v>519</v>
      </c>
      <c r="C34" s="29"/>
      <c r="D34" s="34"/>
      <c r="E34" s="32"/>
      <c r="F34" s="248"/>
      <c r="G34" s="248"/>
      <c r="H34" s="248"/>
      <c r="I34" s="248"/>
    </row>
    <row r="35" spans="1:9" ht="12">
      <c r="A35" s="76"/>
      <c r="B35" s="194" t="s">
        <v>520</v>
      </c>
      <c r="C35" s="109"/>
      <c r="D35" s="76"/>
      <c r="E35" s="108"/>
      <c r="F35" s="107">
        <f>IF('SCHED 1A'!F46=0,0,('SCHED 1A'!F34))</f>
        <v>0</v>
      </c>
      <c r="G35" s="107">
        <f>IF('SCHED 1A'!G46=0,0,('SCHED 1A'!G34))</f>
        <v>0</v>
      </c>
      <c r="H35" s="107">
        <f>IF('SCHED 1A'!H46=0,0,('SCHED 1A'!H34))</f>
        <v>0</v>
      </c>
      <c r="I35" s="107">
        <f>IF('SCHED 1A'!I46=0,0,('SCHED 1A'!I34))</f>
        <v>0</v>
      </c>
    </row>
    <row r="36" spans="1:9" ht="12.75">
      <c r="A36" s="76"/>
      <c r="B36" s="194" t="s">
        <v>521</v>
      </c>
      <c r="C36" s="230"/>
      <c r="D36" s="76"/>
      <c r="E36" s="108"/>
      <c r="F36"/>
      <c r="G36" s="250">
        <f>IF(F35=0,0,(G35/F35)-1)</f>
        <v>0</v>
      </c>
      <c r="H36" s="250">
        <f>IF(G35=0,0,(H35/G35)-1)</f>
        <v>0</v>
      </c>
      <c r="I36" s="250">
        <f>IF(H35=0,0,(I35/H35)-1)</f>
        <v>0</v>
      </c>
    </row>
    <row r="37" ht="12">
      <c r="B37" s="249"/>
    </row>
  </sheetData>
  <sheetProtection password="884D" sheet="1" objects="1" scenarios="1"/>
  <printOptions/>
  <pageMargins left="0.7480314960629921" right="0.7480314960629921" top="0.984251968503937" bottom="0.984251968503937" header="0.5118110236220472" footer="0.5118110236220472"/>
  <pageSetup fitToHeight="1" fitToWidth="1" horizontalDpi="300" verticalDpi="300" orientation="portrait" paperSize="9" scale="89" r:id="rId1"/>
  <headerFooter alignWithMargins="0">
    <oddHeader>&amp;C&amp;A</oddHeader>
    <oddFooter>&amp;C&amp;D    &amp;T</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I46"/>
  <sheetViews>
    <sheetView workbookViewId="0" topLeftCell="A1">
      <selection activeCell="F15" sqref="F15"/>
    </sheetView>
  </sheetViews>
  <sheetFormatPr defaultColWidth="9.140625" defaultRowHeight="12.75"/>
  <cols>
    <col min="1" max="1" width="2.7109375" style="77" customWidth="1"/>
    <col min="2" max="2" width="31.7109375" style="77" customWidth="1"/>
    <col min="3" max="3" width="15.7109375" style="77" customWidth="1"/>
    <col min="4" max="4" width="8.140625" style="77" customWidth="1"/>
    <col min="5" max="5" width="9.28125" style="77" customWidth="1"/>
    <col min="6" max="9" width="8.7109375" style="77" customWidth="1"/>
    <col min="10" max="16384" width="9.140625" style="77" customWidth="1"/>
  </cols>
  <sheetData>
    <row r="1" spans="1:9" ht="12">
      <c r="A1" s="34" t="s">
        <v>451</v>
      </c>
      <c r="B1" s="32"/>
      <c r="C1" s="32"/>
      <c r="D1" s="34"/>
      <c r="E1" s="32"/>
      <c r="F1" s="32"/>
      <c r="G1" s="32"/>
      <c r="H1" s="32"/>
      <c r="I1" s="32"/>
    </row>
    <row r="2" spans="1:9" ht="12">
      <c r="A2" s="31" t="s">
        <v>429</v>
      </c>
      <c r="B2" s="32"/>
      <c r="C2" s="32"/>
      <c r="D2" s="34"/>
      <c r="E2" s="32"/>
      <c r="F2" s="32"/>
      <c r="G2" s="32"/>
      <c r="H2" s="32"/>
      <c r="I2" s="32"/>
    </row>
    <row r="3" spans="1:9" ht="12">
      <c r="A3" s="34" t="s">
        <v>305</v>
      </c>
      <c r="B3" s="32"/>
      <c r="C3" s="32"/>
      <c r="D3" s="34"/>
      <c r="E3" s="32"/>
      <c r="F3" s="32"/>
      <c r="G3" s="32"/>
      <c r="H3" s="32"/>
      <c r="I3" s="32"/>
    </row>
    <row r="4" spans="1:9" ht="12">
      <c r="A4" s="34"/>
      <c r="B4" s="32"/>
      <c r="C4" s="32"/>
      <c r="D4" s="34"/>
      <c r="E4" s="32"/>
      <c r="F4" s="32"/>
      <c r="G4" s="32"/>
      <c r="H4" s="32"/>
      <c r="I4" s="32"/>
    </row>
    <row r="5" spans="1:9" ht="12">
      <c r="A5" s="34" t="s">
        <v>514</v>
      </c>
      <c r="B5" s="34"/>
      <c r="C5" s="32"/>
      <c r="D5" s="34">
        <f>IF(INDEX(DETAILS,1,1)="","",INDEX(DETAILS,1,1))</f>
      </c>
      <c r="E5" s="32"/>
      <c r="F5" s="32"/>
      <c r="G5" s="32"/>
      <c r="H5" s="32"/>
      <c r="I5" s="32"/>
    </row>
    <row r="6" spans="1:9" ht="12">
      <c r="A6" s="34" t="s">
        <v>515</v>
      </c>
      <c r="B6" s="34"/>
      <c r="C6" s="32"/>
      <c r="D6" s="34">
        <f>IF(INDEX(DETAILS,2,1)="","",INDEX(DETAILS,2,1))</f>
      </c>
      <c r="E6" s="32"/>
      <c r="F6" s="32"/>
      <c r="G6" s="32"/>
      <c r="H6" s="32"/>
      <c r="I6" s="32"/>
    </row>
    <row r="7" spans="1:9" ht="12">
      <c r="A7" s="34" t="s">
        <v>516</v>
      </c>
      <c r="B7" s="34"/>
      <c r="C7" s="32"/>
      <c r="D7" s="34">
        <f>IF(INDEX(DETAILS,3,1)="","",INDEX(DETAILS,3,1))</f>
      </c>
      <c r="E7" s="32"/>
      <c r="F7" s="32"/>
      <c r="G7" s="32"/>
      <c r="H7" s="32"/>
      <c r="I7" s="32"/>
    </row>
    <row r="8" spans="1:9" ht="12">
      <c r="A8" s="34"/>
      <c r="B8" s="32"/>
      <c r="C8" s="32"/>
      <c r="D8" s="34"/>
      <c r="E8" s="32"/>
      <c r="F8" s="32"/>
      <c r="G8" s="32"/>
      <c r="H8" s="32"/>
      <c r="I8" s="32"/>
    </row>
    <row r="9" spans="1:9" ht="48">
      <c r="A9" s="34"/>
      <c r="B9" s="29"/>
      <c r="C9" s="29"/>
      <c r="D9" s="34"/>
      <c r="E9" s="34"/>
      <c r="F9" s="28" t="str">
        <f>'FORM 1'!F9</f>
        <v>Year Ended 31/7/2004</v>
      </c>
      <c r="G9" s="28" t="str">
        <f>'FORM 1'!G9</f>
        <v>Year Ended 31/7/2005</v>
      </c>
      <c r="H9" s="28" t="str">
        <f>'FORM 1'!H9</f>
        <v>Year Ended 31/7/2006</v>
      </c>
      <c r="I9" s="28" t="str">
        <f>'FORM 1'!I9</f>
        <v>Year Ended 31/7/2007</v>
      </c>
    </row>
    <row r="10" spans="1:9" ht="12">
      <c r="A10" s="32">
        <v>1</v>
      </c>
      <c r="B10" s="32" t="s">
        <v>318</v>
      </c>
      <c r="C10" s="29"/>
      <c r="D10" s="34"/>
      <c r="E10" s="34"/>
      <c r="F10" s="32"/>
      <c r="G10" s="32"/>
      <c r="H10" s="32"/>
      <c r="I10" s="32"/>
    </row>
    <row r="11" spans="1:9" ht="12">
      <c r="A11" s="32"/>
      <c r="B11" s="32" t="s">
        <v>319</v>
      </c>
      <c r="C11" s="29"/>
      <c r="D11" s="34"/>
      <c r="E11" s="34"/>
      <c r="F11" s="231"/>
      <c r="G11" s="226">
        <f>IF('SCHED 14A'!F11=0,0,('SCHED 14A'!G11/'SCHED 14A'!F11)-1)</f>
        <v>0</v>
      </c>
      <c r="H11" s="226">
        <f>IF('SCHED 14A'!G11=0,0,('SCHED 14A'!H11/'SCHED 14A'!G11)-1)</f>
        <v>0</v>
      </c>
      <c r="I11" s="226">
        <f>IF('SCHED 14A'!H11=0,0,('SCHED 14A'!I11/'SCHED 14A'!H11)-1)</f>
        <v>0</v>
      </c>
    </row>
    <row r="12" spans="1:9" ht="12">
      <c r="A12" s="32"/>
      <c r="B12" s="32" t="s">
        <v>464</v>
      </c>
      <c r="C12" s="29"/>
      <c r="D12" s="34"/>
      <c r="E12" s="34"/>
      <c r="F12" s="226">
        <f>IF('SCHED 14A'!F11=0,0,('FORM 1'!F11+'FORM 1'!F12+'FORM 1'!F14)/'SCHED 14A'!F11)</f>
        <v>0</v>
      </c>
      <c r="G12" s="226">
        <f>IF('SCHED 14A'!G11=0,0,('FORM 1'!G11+'FORM 1'!G12+'FORM 1'!G14)/'SCHED 14A'!G11)</f>
        <v>0</v>
      </c>
      <c r="H12" s="226">
        <f>IF('SCHED 14A'!H11=0,0,('FORM 1'!H11+'FORM 1'!H12+'FORM 1'!H14)/'SCHED 14A'!H11)</f>
        <v>0</v>
      </c>
      <c r="I12" s="226">
        <f>IF('SCHED 14A'!I11=0,0,('FORM 1'!I11+'FORM 1'!I12+'FORM 1'!I14)/'SCHED 14A'!I11)</f>
        <v>0</v>
      </c>
    </row>
    <row r="13" spans="1:9" ht="12">
      <c r="A13" s="32"/>
      <c r="B13" s="32" t="s">
        <v>465</v>
      </c>
      <c r="C13" s="232"/>
      <c r="D13" s="34"/>
      <c r="E13" s="34"/>
      <c r="F13" s="226">
        <f>IF('SCHED 14A'!F11=0,0,('FORM 1'!F30-'FORM 1'!F31)/'SCHED 14A'!F11)</f>
        <v>0</v>
      </c>
      <c r="G13" s="226">
        <f>IF('SCHED 14A'!G11=0,0,('FORM 1'!G30-'FORM 1'!G31)/'SCHED 14A'!G11)</f>
        <v>0</v>
      </c>
      <c r="H13" s="226">
        <f>IF('SCHED 14A'!H11=0,0,('FORM 1'!H30-'FORM 1'!H31)/'SCHED 14A'!H11)</f>
        <v>0</v>
      </c>
      <c r="I13" s="226">
        <f>IF('SCHED 14A'!I11=0,0,('FORM 1'!I30-'FORM 1'!I31)/'SCHED 14A'!I11)</f>
        <v>0</v>
      </c>
    </row>
    <row r="14" spans="1:9" ht="12">
      <c r="A14" s="32"/>
      <c r="B14" s="32" t="s">
        <v>466</v>
      </c>
      <c r="C14" s="29"/>
      <c r="D14" s="34"/>
      <c r="E14" s="34"/>
      <c r="F14" s="226">
        <f>IF('SCHED 14A'!F11=0,0,('FORM 1'!F15+'FORM 1'!F16+'FORM 1'!F17+'FORM 1'!F18+'FORM 1'!F23)/'SCHED 14A'!F11)</f>
        <v>0</v>
      </c>
      <c r="G14" s="226">
        <f>IF('SCHED 14A'!G11=0,0,('FORM 1'!G15+'FORM 1'!G16+'FORM 1'!G17+'FORM 1'!G18+'FORM 1'!G23)/'SCHED 14A'!G11)</f>
        <v>0</v>
      </c>
      <c r="H14" s="226">
        <f>IF('SCHED 14A'!H11=0,0,('FORM 1'!H15+'FORM 1'!H16+'FORM 1'!H17+'FORM 1'!H18+'FORM 1'!H23)/'SCHED 14A'!H11)</f>
        <v>0</v>
      </c>
      <c r="I14" s="226">
        <f>IF('SCHED 14A'!I11=0,0,('FORM 1'!I15+'FORM 1'!I16+'FORM 1'!I17+'FORM 1'!I18+'FORM 1'!I23)/'SCHED 14A'!I11)</f>
        <v>0</v>
      </c>
    </row>
    <row r="15" spans="1:9" ht="12">
      <c r="A15" s="32"/>
      <c r="B15" s="32" t="s">
        <v>467</v>
      </c>
      <c r="C15" s="29"/>
      <c r="D15" s="34"/>
      <c r="E15" s="34"/>
      <c r="F15" s="226">
        <f>IF('SCHED 14A'!F11=0,0,('FORM 1'!F20+'FORM 1'!F21+'FORM 1'!F22+'FORM 1'!F24+'FORM 1'!F25+'FORM 1'!F26+'FORM 1'!F27+'FORM 1'!F28+'FORM 1'!F32+'FORM 1'!F34+'FORM 1'!F35+'FORM 1'!F36+'FORM 1'!F37+'FORM 1'!F38+'FORM 1'!F39+'FORM 1'!F41+'FORM 1'!F42)/'SCHED 14A'!F11)</f>
        <v>0</v>
      </c>
      <c r="G15" s="226">
        <f>IF('SCHED 14A'!G11=0,0,('FORM 1'!G20+'FORM 1'!G21+'FORM 1'!G22+'FORM 1'!G24+'FORM 1'!G25+'FORM 1'!G26+'FORM 1'!G27+'FORM 1'!G28+'FORM 1'!G32+'FORM 1'!G34+'FORM 1'!G35+'FORM 1'!G36+'FORM 1'!G37+'FORM 1'!G38+'FORM 1'!G39+'FORM 1'!G41+'FORM 1'!G42)/'SCHED 14A'!G11)</f>
        <v>0</v>
      </c>
      <c r="H15" s="226">
        <f>IF('SCHED 14A'!H11=0,0,('FORM 1'!H20+'FORM 1'!H21+'FORM 1'!H22+'FORM 1'!H24+'FORM 1'!H25+'FORM 1'!H26+'FORM 1'!H27+'FORM 1'!H28+'FORM 1'!H32+'FORM 1'!H34+'FORM 1'!H35+'FORM 1'!H36+'FORM 1'!H37+'FORM 1'!H38+'FORM 1'!H39+'FORM 1'!H41+'FORM 1'!H42)/'SCHED 14A'!H11)</f>
        <v>0</v>
      </c>
      <c r="I15" s="226">
        <f>IF('SCHED 14A'!I11=0,0,('FORM 1'!I20+'FORM 1'!I21+'FORM 1'!I22+'FORM 1'!I24+'FORM 1'!I25+'FORM 1'!I26+'FORM 1'!I27+'FORM 1'!I28+'FORM 1'!I32+'FORM 1'!I34+'FORM 1'!I35+'FORM 1'!I36+'FORM 1'!I37+'FORM 1'!I38+'FORM 1'!I39+'FORM 1'!I41+'FORM 1'!I42)/'SCHED 14A'!I11)</f>
        <v>0</v>
      </c>
    </row>
    <row r="16" spans="1:9" ht="12">
      <c r="A16" s="32"/>
      <c r="B16" s="32"/>
      <c r="C16" s="29"/>
      <c r="D16" s="34"/>
      <c r="E16" s="34"/>
      <c r="F16" s="32"/>
      <c r="G16" s="32"/>
      <c r="H16" s="32"/>
      <c r="I16" s="32"/>
    </row>
    <row r="17" spans="1:9" ht="12">
      <c r="A17" s="32"/>
      <c r="B17" s="32"/>
      <c r="C17" s="29"/>
      <c r="D17" s="34"/>
      <c r="E17" s="34"/>
      <c r="F17" s="233" t="s">
        <v>380</v>
      </c>
      <c r="G17" s="233" t="s">
        <v>380</v>
      </c>
      <c r="H17" s="233" t="s">
        <v>380</v>
      </c>
      <c r="I17" s="233" t="s">
        <v>380</v>
      </c>
    </row>
    <row r="18" spans="1:9" ht="12">
      <c r="A18" s="32"/>
      <c r="B18" s="32" t="s">
        <v>468</v>
      </c>
      <c r="C18" s="29"/>
      <c r="D18" s="34"/>
      <c r="E18" s="34"/>
      <c r="F18" s="112">
        <f>('SCHED 1A'!F48*'SCHED 1A'!F29)-('FORM 2A'!F24+'FORM 2B'!F21)</f>
        <v>0</v>
      </c>
      <c r="G18" s="112">
        <f>('SCHED 1A'!G48*'SCHED 1A'!G29)-('FORM 2A'!G24+'FORM 2B'!G21)</f>
        <v>0</v>
      </c>
      <c r="H18" s="112">
        <f>('SCHED 1A'!H48*'SCHED 1A'!H29)-('FORM 2A'!H24+'FORM 2B'!H21)</f>
        <v>0</v>
      </c>
      <c r="I18" s="112">
        <f>('SCHED 1A'!I48*'SCHED 1A'!I29)-('FORM 2A'!I24+'FORM 2B'!I21)</f>
        <v>0</v>
      </c>
    </row>
    <row r="19" spans="1:9" ht="12">
      <c r="A19" s="32"/>
      <c r="B19" s="32" t="s">
        <v>471</v>
      </c>
      <c r="C19" s="29"/>
      <c r="D19" s="34"/>
      <c r="E19" s="34"/>
      <c r="F19" s="112">
        <f>'FORM 1'!F34-'FORM 2A'!F21-'FORM 2B'!F18</f>
        <v>0</v>
      </c>
      <c r="G19" s="112">
        <f>'FORM 1'!G34-'FORM 2A'!G21-'FORM 2B'!G18</f>
        <v>0</v>
      </c>
      <c r="H19" s="112">
        <f>'FORM 1'!H34-'FORM 2A'!H21-'FORM 2B'!H18</f>
        <v>0</v>
      </c>
      <c r="I19" s="112">
        <f>'FORM 1'!I34-'FORM 2A'!I21-'FORM 2B'!I18</f>
        <v>0</v>
      </c>
    </row>
    <row r="20" spans="1:9" ht="12">
      <c r="A20" s="32"/>
      <c r="B20" s="32" t="s">
        <v>469</v>
      </c>
      <c r="C20" s="29"/>
      <c r="D20" s="34"/>
      <c r="E20" s="34"/>
      <c r="F20" s="112">
        <f>'FORM 1'!F36-'FORM 2A'!F22-'FORM 2B'!F19</f>
        <v>0</v>
      </c>
      <c r="G20" s="112">
        <f>'FORM 1'!G36-'FORM 2A'!G22-'FORM 2B'!G19</f>
        <v>0</v>
      </c>
      <c r="H20" s="112">
        <f>'FORM 1'!H36-'FORM 2A'!H22-'FORM 2B'!H19</f>
        <v>0</v>
      </c>
      <c r="I20" s="112">
        <f>'FORM 1'!I36-'FORM 2A'!I22-'FORM 2B'!I19</f>
        <v>0</v>
      </c>
    </row>
    <row r="21" spans="1:9" ht="12">
      <c r="A21" s="32"/>
      <c r="B21" s="32" t="s">
        <v>470</v>
      </c>
      <c r="C21" s="29"/>
      <c r="D21" s="34"/>
      <c r="E21" s="34"/>
      <c r="F21" s="112">
        <f>'FORM 1'!F35-'FORM 2A'!F23-'FORM 2B'!F20</f>
        <v>0</v>
      </c>
      <c r="G21" s="112">
        <f>'FORM 1'!G35-'FORM 2A'!G23-'FORM 2B'!G20</f>
        <v>0</v>
      </c>
      <c r="H21" s="112">
        <f>'FORM 1'!H35-'FORM 2A'!H23-'FORM 2B'!H20</f>
        <v>0</v>
      </c>
      <c r="I21" s="112">
        <f>'FORM 1'!I35-'FORM 2A'!I23-'FORM 2B'!I20</f>
        <v>0</v>
      </c>
    </row>
    <row r="22" spans="1:9" ht="12">
      <c r="A22" s="32"/>
      <c r="B22" s="29"/>
      <c r="C22" s="29"/>
      <c r="D22" s="34"/>
      <c r="E22" s="34"/>
      <c r="F22" s="30"/>
      <c r="G22" s="30"/>
      <c r="H22" s="30"/>
      <c r="I22" s="30"/>
    </row>
    <row r="23" spans="1:9" ht="12">
      <c r="A23" s="32">
        <v>2</v>
      </c>
      <c r="B23" s="32" t="s">
        <v>320</v>
      </c>
      <c r="C23" s="29"/>
      <c r="D23" s="34"/>
      <c r="E23" s="34"/>
      <c r="F23" s="30"/>
      <c r="G23" s="30"/>
      <c r="H23" s="30"/>
      <c r="I23" s="30"/>
    </row>
    <row r="24" spans="1:9" ht="12">
      <c r="A24" s="32"/>
      <c r="B24" s="32" t="s">
        <v>349</v>
      </c>
      <c r="C24" s="29"/>
      <c r="D24" s="34"/>
      <c r="E24" s="34"/>
      <c r="F24" s="226">
        <f>IF('SCHED 14A'!F11=0,0,'FORM 2B'!F24/'SCHED 14A'!F11)</f>
        <v>0</v>
      </c>
      <c r="G24" s="226">
        <f>IF('SCHED 14A'!G11=0,0,'FORM 2B'!G24/'SCHED 14A'!G11)</f>
        <v>0</v>
      </c>
      <c r="H24" s="226">
        <f>IF('SCHED 14A'!H11=0,0,'FORM 2B'!H24/'SCHED 14A'!H11)</f>
        <v>0</v>
      </c>
      <c r="I24" s="226">
        <f>IF('SCHED 14A'!I11=0,0,'FORM 2B'!I24/'SCHED 14A'!I11)</f>
        <v>0</v>
      </c>
    </row>
    <row r="25" spans="1:9" ht="12">
      <c r="A25" s="32"/>
      <c r="B25" s="32" t="s">
        <v>427</v>
      </c>
      <c r="C25" s="29"/>
      <c r="D25" s="34"/>
      <c r="E25" s="34"/>
      <c r="F25" s="226">
        <f>IF('SCHED 14A'!F11=0,0,(('FORM 2B'!F24-'FORM 2B'!F23)/'SCHED 14A'!F11))</f>
        <v>0</v>
      </c>
      <c r="G25" s="226">
        <f>IF('SCHED 14A'!G11=0,0,(('FORM 2B'!G24-'FORM 2B'!G23)/'SCHED 14A'!G11))</f>
        <v>0</v>
      </c>
      <c r="H25" s="226">
        <f>IF('SCHED 14A'!H11=0,0,(('FORM 2B'!H24-'FORM 2B'!H23)/'SCHED 14A'!H11))</f>
        <v>0</v>
      </c>
      <c r="I25" s="226">
        <f>IF('SCHED 14A'!I11=0,0,(('FORM 2B'!I24-'FORM 2B'!I23)/'SCHED 14A'!I11))</f>
        <v>0</v>
      </c>
    </row>
    <row r="26" spans="1:9" ht="12">
      <c r="A26" s="32"/>
      <c r="B26" s="32" t="s">
        <v>350</v>
      </c>
      <c r="C26" s="29"/>
      <c r="D26" s="34"/>
      <c r="E26" s="34"/>
      <c r="F26" s="226">
        <f>IF('SCHED 10'!F15=0,0,'SCHED 10'!F11/'SCHED 10'!F15)</f>
        <v>0</v>
      </c>
      <c r="G26" s="226">
        <f>IF('SCHED 10'!G15=0,0,'SCHED 10'!G11/'SCHED 10'!G15)</f>
        <v>0</v>
      </c>
      <c r="H26" s="226">
        <f>IF('SCHED 10'!H15=0,0,'SCHED 10'!H11/'SCHED 10'!H15)</f>
        <v>0</v>
      </c>
      <c r="I26" s="226">
        <f>IF('SCHED 10'!I15=0,0,'SCHED 10'!I11/'SCHED 10'!I15)</f>
        <v>0</v>
      </c>
    </row>
    <row r="27" spans="1:9" ht="12">
      <c r="A27" s="32"/>
      <c r="B27" s="32" t="s">
        <v>351</v>
      </c>
      <c r="C27" s="29"/>
      <c r="D27" s="34"/>
      <c r="E27" s="34"/>
      <c r="F27" s="231"/>
      <c r="G27" s="226">
        <f>IF('FORM 2B'!F27=0,0,('FORM 2B'!G24/'FORM 2B'!F24)-1)</f>
        <v>0</v>
      </c>
      <c r="H27" s="226">
        <f>IF('FORM 2B'!G27=0,0,('FORM 2B'!H24/'FORM 2B'!G24)-1)</f>
        <v>0</v>
      </c>
      <c r="I27" s="226">
        <f>IF('FORM 2B'!H27=0,0,('FORM 2B'!I24/'FORM 2B'!H24)-1)</f>
        <v>0</v>
      </c>
    </row>
    <row r="28" spans="1:9" ht="12">
      <c r="A28" s="32"/>
      <c r="B28" s="32" t="s">
        <v>352</v>
      </c>
      <c r="C28" s="29"/>
      <c r="D28" s="34"/>
      <c r="E28" s="34"/>
      <c r="F28" s="226">
        <f>IF('FORM 2B'!F29=0,0,('FORM 2A'!F14+'FORM 2B'!F15)/'FORM 2B'!F29)</f>
        <v>0</v>
      </c>
      <c r="G28" s="226">
        <f>IF('FORM 2B'!G29=0,0,('FORM 2A'!G14+'FORM 2B'!G15)/'FORM 2B'!G29)</f>
        <v>0</v>
      </c>
      <c r="H28" s="226">
        <f>IF('FORM 2B'!H29=0,0,('FORM 2A'!H14+'FORM 2B'!H15)/'FORM 2B'!H29)</f>
        <v>0</v>
      </c>
      <c r="I28" s="226">
        <f>IF('FORM 2B'!I29=0,0,('FORM 2A'!I14+'FORM 2B'!I15)/'FORM 2B'!I29)</f>
        <v>0</v>
      </c>
    </row>
    <row r="29" spans="1:9" ht="12">
      <c r="A29" s="32"/>
      <c r="B29" s="32" t="s">
        <v>353</v>
      </c>
      <c r="C29" s="29"/>
      <c r="D29" s="34"/>
      <c r="E29" s="34"/>
      <c r="F29" s="231"/>
      <c r="G29" s="227">
        <f>IF('FORM 2B'!F28=0,0,('FORM 2B'!G28/'FORM 2B'!F28)-1)</f>
        <v>0</v>
      </c>
      <c r="H29" s="227">
        <f>IF('FORM 2B'!G28=0,0,('FORM 2B'!H28/'FORM 2B'!G28)-1)</f>
        <v>0</v>
      </c>
      <c r="I29" s="227">
        <f>IF('FORM 2B'!H28=0,0,('FORM 2B'!I28/'FORM 2B'!H28)-1)</f>
        <v>0</v>
      </c>
    </row>
    <row r="30" spans="1:9" ht="12">
      <c r="A30" s="32"/>
      <c r="B30" s="32" t="s">
        <v>354</v>
      </c>
      <c r="C30" s="32"/>
      <c r="D30" s="32"/>
      <c r="E30" s="32"/>
      <c r="F30" s="234">
        <f>IF('FORM 2A'!F34=0,0,('FORM 2A'!F18+'FORM 2A'!F19+'FORM 2A'!F20+'FORM 2B'!F16+'FORM 2B'!F17)*1000/'FORM 2A'!F34)</f>
        <v>0</v>
      </c>
      <c r="G30" s="234">
        <f>IF('FORM 2A'!G34=0,0,('FORM 2A'!G18+'FORM 2A'!G19+'FORM 2A'!G20+'FORM 2B'!G16+'FORM 2B'!G17)*1000/'FORM 2A'!G34)</f>
        <v>0</v>
      </c>
      <c r="H30" s="234">
        <f>IF('FORM 2A'!H34=0,0,('FORM 2A'!H18+'FORM 2A'!H19+'FORM 2A'!H20+'FORM 2B'!H16+'FORM 2B'!H17)*1000/'FORM 2A'!H34)</f>
        <v>0</v>
      </c>
      <c r="I30" s="234">
        <f>IF('FORM 2A'!I34=0,0,('FORM 2A'!I18+'FORM 2A'!I19+'FORM 2A'!I20+'FORM 2B'!I16+'FORM 2B'!I17)*1000/'FORM 2A'!I34)</f>
        <v>0</v>
      </c>
    </row>
    <row r="31" spans="1:9" ht="12">
      <c r="A31" s="32"/>
      <c r="B31" s="235"/>
      <c r="C31" s="235"/>
      <c r="D31" s="186"/>
      <c r="E31" s="186"/>
      <c r="F31" s="236"/>
      <c r="G31" s="236"/>
      <c r="H31" s="236"/>
      <c r="I31" s="236"/>
    </row>
    <row r="32" spans="1:9" ht="12">
      <c r="A32" s="32"/>
      <c r="B32" s="29"/>
      <c r="C32" s="29"/>
      <c r="D32" s="34"/>
      <c r="E32" s="34"/>
      <c r="F32" s="30"/>
      <c r="G32" s="30"/>
      <c r="H32" s="30"/>
      <c r="I32" s="30"/>
    </row>
    <row r="33" spans="1:9" ht="12">
      <c r="A33" s="32">
        <v>3</v>
      </c>
      <c r="B33" s="32" t="s">
        <v>168</v>
      </c>
      <c r="C33" s="29"/>
      <c r="D33" s="34"/>
      <c r="E33" s="34"/>
      <c r="F33" s="233" t="s">
        <v>380</v>
      </c>
      <c r="G33" s="233" t="s">
        <v>380</v>
      </c>
      <c r="H33" s="233" t="s">
        <v>380</v>
      </c>
      <c r="I33" s="233" t="s">
        <v>380</v>
      </c>
    </row>
    <row r="34" spans="1:9" ht="12">
      <c r="A34" s="34"/>
      <c r="B34" s="32" t="s">
        <v>321</v>
      </c>
      <c r="C34" s="29"/>
      <c r="D34" s="34"/>
      <c r="E34" s="34"/>
      <c r="F34" s="225">
        <f>IF('FORM 3'!F57=0,0,'SCHED 14A'!F11/'FORM 3'!F57)</f>
        <v>0</v>
      </c>
      <c r="G34" s="225">
        <f>IF('FORM 3'!G57=0,0,'SCHED 14A'!G11/'FORM 3'!G57)</f>
        <v>0</v>
      </c>
      <c r="H34" s="225">
        <f>IF('FORM 3'!H57=0,0,'SCHED 14A'!H11/'FORM 3'!H57)</f>
        <v>0</v>
      </c>
      <c r="I34" s="225">
        <f>IF('FORM 3'!I57=0,0,'SCHED 14A'!I11/'FORM 3'!I57)</f>
        <v>0</v>
      </c>
    </row>
    <row r="35" spans="1:9" s="150" customFormat="1" ht="12">
      <c r="A35" s="44"/>
      <c r="B35" s="33" t="s">
        <v>322</v>
      </c>
      <c r="C35" s="43"/>
      <c r="D35" s="44"/>
      <c r="E35" s="44"/>
      <c r="F35" s="225">
        <f>IF('FORM 2B'!F31=0,0,('FORM 2B'!F11)/'FORM 2B'!F31)</f>
        <v>0</v>
      </c>
      <c r="G35" s="225">
        <f>IF('FORM 2B'!G31=0,0,('FORM 2B'!G11)/'FORM 2B'!G31)</f>
        <v>0</v>
      </c>
      <c r="H35" s="225">
        <f>IF('FORM 2B'!H31=0,0,('FORM 2B'!H11)/'FORM 2B'!H31)</f>
        <v>0</v>
      </c>
      <c r="I35" s="225">
        <f>IF('FORM 2B'!I31=0,0,('FORM 2B'!I11)/'FORM 2B'!I31)</f>
        <v>0</v>
      </c>
    </row>
    <row r="36" spans="1:9" s="150" customFormat="1" ht="12">
      <c r="A36" s="44"/>
      <c r="B36" s="33" t="s">
        <v>323</v>
      </c>
      <c r="C36" s="43"/>
      <c r="D36" s="44"/>
      <c r="E36" s="44"/>
      <c r="F36" s="225">
        <f>IF('FORM 2B'!F32=0,0,(('FORM 2B'!F24-'FORM 2B'!F11-'FORM 2B'!F23))/'FORM 2B'!F32)</f>
        <v>0</v>
      </c>
      <c r="G36" s="225">
        <f>IF('FORM 2B'!G32=0,0,(('FORM 2B'!G24-'FORM 2B'!G11-'FORM 2B'!G23))/'FORM 2B'!G32)</f>
        <v>0</v>
      </c>
      <c r="H36" s="225">
        <f>IF('FORM 2B'!H32=0,0,(('FORM 2B'!H24-'FORM 2B'!H11-'FORM 2B'!H23))/'FORM 2B'!H32)</f>
        <v>0</v>
      </c>
      <c r="I36" s="225">
        <f>IF('FORM 2B'!I32=0,0,(('FORM 2B'!I24-'FORM 2B'!I11-'FORM 2B'!I23))/'FORM 2B'!I32)</f>
        <v>0</v>
      </c>
    </row>
    <row r="37" spans="1:9" ht="12">
      <c r="A37" s="34"/>
      <c r="B37" s="29"/>
      <c r="C37" s="29"/>
      <c r="D37" s="34"/>
      <c r="E37" s="34"/>
      <c r="F37" s="34"/>
      <c r="G37" s="34"/>
      <c r="H37" s="34"/>
      <c r="I37" s="34"/>
    </row>
    <row r="38" spans="1:9" ht="12">
      <c r="A38" s="32"/>
      <c r="B38" s="32" t="s">
        <v>541</v>
      </c>
      <c r="C38" s="32" t="s">
        <v>324</v>
      </c>
      <c r="D38" s="237"/>
      <c r="E38" s="238"/>
      <c r="F38" s="239">
        <f>IF('SCHED 1A'!F44=0,0,(('FORM 2B'!F11+'FORM 2B'!F23)/('SCHED 1A'!F44+'SCHED 1A'!F45)))</f>
        <v>0</v>
      </c>
      <c r="G38" s="239">
        <f>IF('SCHED 1A'!G44=0,0,(('FORM 2B'!G11+'FORM 2B'!G23)/('SCHED 1A'!G44+'SCHED 1A'!G45)))</f>
        <v>0</v>
      </c>
      <c r="H38" s="239">
        <f>IF('SCHED 1A'!H44=0,0,(('FORM 2B'!H11+'FORM 2B'!H23)/('SCHED 1A'!H44+'SCHED 1A'!H45)))</f>
        <v>0</v>
      </c>
      <c r="I38" s="239">
        <f>IF('SCHED 1A'!I44=0,0,(('FORM 2B'!I11+'FORM 2B'!I23)/('SCHED 1A'!I44+'SCHED 1A'!I45)))</f>
        <v>0</v>
      </c>
    </row>
    <row r="39" spans="1:9" ht="12">
      <c r="A39" s="32"/>
      <c r="B39" s="237"/>
      <c r="C39" s="237"/>
      <c r="D39" s="237"/>
      <c r="E39" s="238"/>
      <c r="F39" s="32"/>
      <c r="G39" s="32"/>
      <c r="H39" s="32"/>
      <c r="I39" s="32"/>
    </row>
    <row r="40" spans="1:9" ht="12">
      <c r="A40" s="32"/>
      <c r="B40" s="237"/>
      <c r="C40" s="32" t="s">
        <v>325</v>
      </c>
      <c r="D40" s="237"/>
      <c r="E40" s="238"/>
      <c r="F40" s="240">
        <f>IF('SCHED 1A'!F44=0,0,((SUM('FORM 2B'!F12:F22))/('SCHED 1A'!F44+'SCHED 1A'!F45)))</f>
        <v>0</v>
      </c>
      <c r="G40" s="240">
        <f>IF('SCHED 1A'!G44=0,0,((SUM('FORM 2B'!G12:G22))/('SCHED 1A'!G44+'SCHED 1A'!G45)))</f>
        <v>0</v>
      </c>
      <c r="H40" s="240">
        <f>IF('SCHED 1A'!H44=0,0,((SUM('FORM 2B'!H12:H22))/('SCHED 1A'!H44+'SCHED 1A'!H45)))</f>
        <v>0</v>
      </c>
      <c r="I40" s="240">
        <f>IF('SCHED 1A'!I44=0,0,((SUM('FORM 2B'!I12:I22))/('SCHED 1A'!I44+'SCHED 1A'!I45)))</f>
        <v>0</v>
      </c>
    </row>
    <row r="41" spans="1:9" ht="12">
      <c r="A41" s="32"/>
      <c r="B41" s="237"/>
      <c r="C41" s="237"/>
      <c r="D41" s="237"/>
      <c r="E41" s="238"/>
      <c r="F41" s="32"/>
      <c r="G41" s="32"/>
      <c r="H41" s="32"/>
      <c r="I41" s="32"/>
    </row>
    <row r="42" spans="1:9" ht="12">
      <c r="A42" s="32"/>
      <c r="B42" s="32" t="s">
        <v>542</v>
      </c>
      <c r="C42" s="237"/>
      <c r="D42" s="237"/>
      <c r="E42" s="238"/>
      <c r="F42" s="241">
        <f>IF('FORM 2B'!F31=0,0,(('SCHED 1A'!F44+'SCHED 1A'!F45)/'FORM 2B'!F31))</f>
        <v>0</v>
      </c>
      <c r="G42" s="241">
        <f>IF('FORM 2B'!G31=0,0,(('SCHED 1A'!G44+'SCHED 1A'!G45)/'FORM 2B'!G31))</f>
        <v>0</v>
      </c>
      <c r="H42" s="241">
        <f>IF('FORM 2B'!H31=0,0,(('SCHED 1A'!H44+'SCHED 1A'!H45)/'FORM 2B'!H31))</f>
        <v>0</v>
      </c>
      <c r="I42" s="241">
        <f>IF('FORM 2B'!I31=0,0,(('SCHED 1A'!I44+'SCHED 1A'!I45)/'FORM 2B'!I31))</f>
        <v>0</v>
      </c>
    </row>
    <row r="43" spans="1:9" ht="12">
      <c r="A43" s="32"/>
      <c r="B43" s="237"/>
      <c r="C43" s="237"/>
      <c r="D43" s="237"/>
      <c r="E43" s="238"/>
      <c r="F43" s="32"/>
      <c r="G43" s="32"/>
      <c r="H43" s="32"/>
      <c r="I43" s="32"/>
    </row>
    <row r="44" spans="1:9" ht="12">
      <c r="A44" s="32"/>
      <c r="B44" s="32" t="s">
        <v>543</v>
      </c>
      <c r="C44" s="237"/>
      <c r="D44" s="237"/>
      <c r="E44" s="238"/>
      <c r="F44" s="242">
        <f>IF('SCHED 1A'!F44=0,0,('FORM 2B'!F29/('SCHED 1A'!F44+'SCHED 1A'!F45)))</f>
        <v>0</v>
      </c>
      <c r="G44" s="242">
        <f>IF('SCHED 1A'!G44=0,0,('FORM 2B'!G29/('SCHED 1A'!G44+'SCHED 1A'!G45)))</f>
        <v>0</v>
      </c>
      <c r="H44" s="242">
        <f>IF('SCHED 1A'!H44=0,0,('FORM 2B'!H29/('SCHED 1A'!H44+'SCHED 1A'!H45)))</f>
        <v>0</v>
      </c>
      <c r="I44" s="242">
        <f>IF('SCHED 1A'!I44=0,0,('FORM 2B'!I29/('SCHED 1A'!I44+'SCHED 1A'!I45)))</f>
        <v>0</v>
      </c>
    </row>
    <row r="45" spans="1:9" ht="12">
      <c r="A45" s="32"/>
      <c r="B45" s="212" t="s">
        <v>453</v>
      </c>
      <c r="C45" s="237"/>
      <c r="D45" s="237"/>
      <c r="E45" s="238"/>
      <c r="F45" s="243" t="str">
        <f>IF('FORM 2A'!F34=0,"0",'FORM 2A'!F34/'SCHED 1A'!F46)</f>
        <v>0</v>
      </c>
      <c r="G45" s="243" t="str">
        <f>IF('FORM 2A'!G34=0,"0",'FORM 2A'!G34/'SCHED 1A'!G46)</f>
        <v>0</v>
      </c>
      <c r="H45" s="243" t="str">
        <f>IF('FORM 2A'!H34=0,"0",'FORM 2A'!H34/'SCHED 1A'!H46)</f>
        <v>0</v>
      </c>
      <c r="I45" s="243" t="str">
        <f>IF('FORM 2A'!I34=0,"0",'FORM 2A'!I34/'SCHED 1A'!I46)</f>
        <v>0</v>
      </c>
    </row>
    <row r="46" spans="2:9" ht="12">
      <c r="B46" s="212"/>
      <c r="C46" s="244"/>
      <c r="D46" s="244"/>
      <c r="E46" s="245"/>
      <c r="F46" s="51"/>
      <c r="G46" s="51"/>
      <c r="H46" s="51"/>
      <c r="I46" s="51"/>
    </row>
  </sheetData>
  <sheetProtection password="884D" sheet="1" objects="1" scenarios="1"/>
  <printOptions/>
  <pageMargins left="0.7480314960629921" right="0.7480314960629921" top="0.984251968503937" bottom="0.984251968503937" header="0.5118110236220472" footer="0.5118110236220472"/>
  <pageSetup fitToHeight="1" fitToWidth="1" horizontalDpi="300" verticalDpi="300" orientation="portrait" paperSize="9" scale="84" r:id="rId1"/>
  <headerFooter alignWithMargins="0">
    <oddHeader>&amp;C&amp;A</oddHeader>
    <oddFooter>&amp;C&amp;D    &amp;T</oddFooter>
  </headerFooter>
</worksheet>
</file>

<file path=xl/worksheets/sheet24.xml><?xml version="1.0" encoding="utf-8"?>
<worksheet xmlns="http://schemas.openxmlformats.org/spreadsheetml/2006/main" xmlns:r="http://schemas.openxmlformats.org/officeDocument/2006/relationships">
  <dimension ref="A1:Q31"/>
  <sheetViews>
    <sheetView workbookViewId="0" topLeftCell="A1">
      <selection activeCell="J33" sqref="J33"/>
    </sheetView>
  </sheetViews>
  <sheetFormatPr defaultColWidth="9.140625" defaultRowHeight="12.75"/>
  <cols>
    <col min="1" max="1" width="19.421875" style="53" customWidth="1"/>
    <col min="2" max="2" width="10.140625" style="53" customWidth="1"/>
    <col min="3" max="3" width="10.00390625" style="53" customWidth="1"/>
    <col min="4" max="4" width="10.140625" style="53" customWidth="1"/>
    <col min="5" max="5" width="10.421875" style="53" customWidth="1"/>
    <col min="6" max="16384" width="9.140625" style="53" customWidth="1"/>
  </cols>
  <sheetData>
    <row r="1" spans="1:3" ht="12">
      <c r="A1" s="52" t="s">
        <v>512</v>
      </c>
      <c r="C1" s="54"/>
    </row>
    <row r="2" ht="12">
      <c r="A2" s="52" t="s">
        <v>429</v>
      </c>
    </row>
    <row r="5" spans="1:4" ht="12">
      <c r="A5" s="52" t="s">
        <v>514</v>
      </c>
      <c r="D5" s="52">
        <f>IF(INDEX(DETAILS,1,1)="","",INDEX(DETAILS,1,1))</f>
      </c>
    </row>
    <row r="6" spans="1:5" ht="12">
      <c r="A6" s="52" t="s">
        <v>522</v>
      </c>
      <c r="D6" s="52">
        <f>IF(INDEX(DETAILS,2,1)="","",INDEX(DETAILS,2,1))</f>
      </c>
      <c r="E6" s="55"/>
    </row>
    <row r="7" spans="1:5" ht="12">
      <c r="A7" s="52" t="s">
        <v>516</v>
      </c>
      <c r="D7" s="52">
        <f>IF(INDEX(DETAILS,3,1)="","",INDEX(DETAILS,3,1))</f>
      </c>
      <c r="E7" s="55"/>
    </row>
    <row r="11" spans="1:5" ht="12">
      <c r="A11" s="56"/>
      <c r="B11" s="57" t="s">
        <v>365</v>
      </c>
      <c r="C11" s="57" t="s">
        <v>455</v>
      </c>
      <c r="D11" s="57" t="s">
        <v>478</v>
      </c>
      <c r="E11" s="57" t="s">
        <v>550</v>
      </c>
    </row>
    <row r="12" spans="1:5" ht="12">
      <c r="A12" s="56" t="s">
        <v>328</v>
      </c>
      <c r="B12" s="58">
        <f>'SCHED 14A'!F21</f>
        <v>0</v>
      </c>
      <c r="C12" s="58">
        <f>'SCHED 14A'!G21</f>
        <v>0</v>
      </c>
      <c r="D12" s="58">
        <f>'SCHED 14A'!H21</f>
        <v>0</v>
      </c>
      <c r="E12" s="58">
        <f>'SCHED 14A'!I21</f>
        <v>0</v>
      </c>
    </row>
    <row r="13" spans="1:5" ht="12">
      <c r="A13" s="56" t="s">
        <v>327</v>
      </c>
      <c r="B13" s="58">
        <f>'SCHED 14A'!F14</f>
        <v>0</v>
      </c>
      <c r="C13" s="58">
        <f>'SCHED 14A'!G14</f>
        <v>0</v>
      </c>
      <c r="D13" s="58">
        <f>'SCHED 14A'!H14</f>
        <v>0</v>
      </c>
      <c r="E13" s="58">
        <f>'SCHED 14A'!I14</f>
        <v>0</v>
      </c>
    </row>
    <row r="14" spans="1:5" ht="12">
      <c r="A14" s="56" t="s">
        <v>326</v>
      </c>
      <c r="B14" s="58">
        <f>'SCHED 14A'!F15</f>
        <v>0</v>
      </c>
      <c r="C14" s="58">
        <f>'SCHED 14A'!G15</f>
        <v>0</v>
      </c>
      <c r="D14" s="58">
        <f>'SCHED 14A'!H15</f>
        <v>0</v>
      </c>
      <c r="E14" s="58">
        <f>'SCHED 14A'!I15</f>
        <v>0</v>
      </c>
    </row>
    <row r="15" spans="1:5" ht="12">
      <c r="A15" s="56" t="s">
        <v>329</v>
      </c>
      <c r="B15" s="58">
        <f>IF('FORM 3'!F55=0,0,(('FORM 3'!F55/'SCHED 14A'!F11)*100))</f>
        <v>0</v>
      </c>
      <c r="C15" s="58">
        <f>IF('FORM 3'!G55=0,0,(('FORM 3'!G55/'SCHED 14A'!G11)*100))</f>
        <v>0</v>
      </c>
      <c r="D15" s="58">
        <f>IF('FORM 3'!H55=0,0,(('FORM 3'!H55/'SCHED 14A'!H11)*100))</f>
        <v>0</v>
      </c>
      <c r="E15" s="58">
        <f>IF('FORM 3'!I55=0,0,(('FORM 3'!I55/'SCHED 14A'!I11)*100))</f>
        <v>0</v>
      </c>
    </row>
    <row r="16" spans="1:5" ht="12">
      <c r="A16" s="56" t="s">
        <v>363</v>
      </c>
      <c r="B16" s="58">
        <f>'SCHED 14A'!F29*100</f>
        <v>0</v>
      </c>
      <c r="C16" s="58">
        <f>'SCHED 14A'!G29*100</f>
        <v>0</v>
      </c>
      <c r="D16" s="58">
        <f>'SCHED 14A'!H29*100</f>
        <v>0</v>
      </c>
      <c r="E16" s="58">
        <f>'SCHED 14A'!I29*100</f>
        <v>0</v>
      </c>
    </row>
    <row r="17" spans="1:5" ht="12">
      <c r="A17" s="56" t="s">
        <v>364</v>
      </c>
      <c r="B17" s="58">
        <f>'SCHED 14A'!F26*100</f>
        <v>0</v>
      </c>
      <c r="C17" s="58">
        <f>'SCHED 14A'!G26*100</f>
        <v>0</v>
      </c>
      <c r="D17" s="58">
        <f>'SCHED 14A'!H26*100</f>
        <v>0</v>
      </c>
      <c r="E17" s="58">
        <f>'SCHED 14A'!I26*100</f>
        <v>0</v>
      </c>
    </row>
    <row r="20" spans="1:5" ht="12">
      <c r="A20" s="57" t="s">
        <v>334</v>
      </c>
      <c r="B20" s="56"/>
      <c r="C20" s="56"/>
      <c r="D20" s="56"/>
      <c r="E20" s="56"/>
    </row>
    <row r="21" spans="1:5" ht="12">
      <c r="A21" s="56" t="s">
        <v>328</v>
      </c>
      <c r="B21" s="59">
        <f>IF(B12&gt;0.02,6,IF(B12&gt;=0,3,IF(B12&lt;0,0)))</f>
        <v>3</v>
      </c>
      <c r="C21" s="59">
        <f>IF(C12&gt;0.02,6,IF(C12&gt;=0,3,IF(C12&lt;0,0)))</f>
        <v>3</v>
      </c>
      <c r="D21" s="59">
        <f>IF(D12&gt;0.02,6,IF(D12&gt;=0,3,IF(D12&lt;0,0)))</f>
        <v>3</v>
      </c>
      <c r="E21" s="59">
        <f>IF(E12&gt;0.02,6,IF(E12&gt;=0,3,IF(E12&lt;0,0)))</f>
        <v>3</v>
      </c>
    </row>
    <row r="22" spans="1:5" ht="12">
      <c r="A22" s="56" t="s">
        <v>330</v>
      </c>
      <c r="B22" s="59">
        <f>IF(B13&gt;25,6,IF(B13&gt;15,3,IF(B13&gt;0,0,IF(B13&lt;=0,-3))))</f>
        <v>-3</v>
      </c>
      <c r="C22" s="59">
        <f>IF(C13&gt;25,6,IF(C13&gt;15,3,IF(C13&gt;0,0,IF(C13&lt;=0,-3))))</f>
        <v>-3</v>
      </c>
      <c r="D22" s="59">
        <f>IF(D13&gt;25,6,IF(D13&gt;15,3,IF(D13&gt;0,0,IF(D13&lt;=0,-3))))</f>
        <v>-3</v>
      </c>
      <c r="E22" s="59">
        <f>IF(E13&gt;25,6,IF(E13&gt;15,3,IF(E13&gt;0,0,IF(E13&lt;=0,-3))))</f>
        <v>-3</v>
      </c>
    </row>
    <row r="23" spans="1:5" ht="12">
      <c r="A23" s="56" t="s">
        <v>326</v>
      </c>
      <c r="B23" s="59">
        <f>IF(B14&lt;0.5,-100,IF(B14&lt;1,-50,IF(B14&lt;1.1,0,IF(B14&lt;=1.5,3,IF(B14&gt;1.5,6)))))</f>
        <v>-100</v>
      </c>
      <c r="C23" s="59">
        <f>IF(C14&lt;0.5,-100,IF(C14&lt;1,-50,IF(C14&lt;1.1,0,IF(C14&lt;=1.5,3,IF(C14&gt;1.5,6)))))</f>
        <v>-100</v>
      </c>
      <c r="D23" s="59">
        <f>IF(D14&lt;0.5,-100,IF(D14&lt;1,-50,IF(D14&lt;1.1,0,IF(D14&lt;=1.5,3,IF(D14&gt;1.5,6)))))</f>
        <v>-100</v>
      </c>
      <c r="E23" s="59">
        <f>IF(E14&lt;0.5,-100,IF(E14&lt;1,-50,IF(E14&lt;1.1,0,IF(E14&lt;=1.5,3,IF(E14&gt;1.5,6)))))</f>
        <v>-100</v>
      </c>
    </row>
    <row r="24" spans="1:5" ht="12">
      <c r="A24" s="56" t="s">
        <v>329</v>
      </c>
      <c r="B24" s="59">
        <f>IF(B15&gt;5,6,IF(B15&gt;=0,3,IF(B15&lt;-5,-3,IF(B15&gt;-5,0))))</f>
        <v>3</v>
      </c>
      <c r="C24" s="59">
        <f>IF(C15&gt;5,6,IF(C15&gt;=0,3,IF(C15&lt;-5,-3,IF(C15&gt;-5,0))))</f>
        <v>3</v>
      </c>
      <c r="D24" s="59">
        <f>IF(D15&gt;5,6,IF(D15&gt;=0,3,IF(D15&lt;-5,-3,IF(D15&gt;-5,0))))</f>
        <v>3</v>
      </c>
      <c r="E24" s="59">
        <f>IF(E15&gt;5,6,IF(E15&gt;=0,3,IF(E15&lt;-5,-3,IF(E15&gt;-5,0))))</f>
        <v>3</v>
      </c>
    </row>
    <row r="25" spans="1:5" ht="12">
      <c r="A25" s="56" t="s">
        <v>363</v>
      </c>
      <c r="B25" s="59">
        <f>IF(B16&gt;3,6,IF(B16&gt;=0,3,IF(B16&lt;0,0)))</f>
        <v>3</v>
      </c>
      <c r="C25" s="59">
        <f>IF(C16&gt;3,6,IF(C16&gt;=0,3,IF(C16&lt;0,0)))</f>
        <v>3</v>
      </c>
      <c r="D25" s="59">
        <f>IF(D16&gt;3,6,IF(D16&gt;=0,3,IF(D16&lt;0,0)))</f>
        <v>3</v>
      </c>
      <c r="E25" s="59">
        <f>IF(E16&gt;3,6,IF(E16&gt;=0,3,IF(E16&lt;0,0)))</f>
        <v>3</v>
      </c>
    </row>
    <row r="26" spans="1:5" ht="12">
      <c r="A26" s="56" t="s">
        <v>364</v>
      </c>
      <c r="B26" s="59">
        <f>IF(B17&lt;0,0,IF(B17&lt;50,6,IF(B17&lt;=100,3,IF(B17&gt;100,0))))</f>
        <v>6</v>
      </c>
      <c r="C26" s="59">
        <f>IF(C17&lt;0,0,IF(C17&lt;50,6,IF(C17&lt;=100,3,IF(C17&gt;100,0))))</f>
        <v>6</v>
      </c>
      <c r="D26" s="59">
        <f>IF(D17&lt;0,0,IF(D17&lt;50,6,IF(D17&lt;=100,3,IF(D17&gt;100,0))))</f>
        <v>6</v>
      </c>
      <c r="E26" s="59">
        <f>IF(E17&lt;0,0,IF(E17&lt;50,6,IF(E17&lt;=100,3,IF(E17&gt;100,0))))</f>
        <v>6</v>
      </c>
    </row>
    <row r="28" spans="1:5" ht="12">
      <c r="A28" s="57" t="s">
        <v>331</v>
      </c>
      <c r="B28" s="60">
        <f>SUM(B21:B27)</f>
        <v>-88</v>
      </c>
      <c r="C28" s="60">
        <f>SUM(C21:C27)</f>
        <v>-88</v>
      </c>
      <c r="D28" s="60">
        <f>SUM(D21:D27)</f>
        <v>-88</v>
      </c>
      <c r="E28" s="60">
        <f>SUM(E21:E27)</f>
        <v>-88</v>
      </c>
    </row>
    <row r="30" spans="1:5" ht="12">
      <c r="A30" s="57" t="s">
        <v>335</v>
      </c>
      <c r="B30" s="60">
        <f>(B28*3)+(C28*2)+D28+E28</f>
        <v>-616</v>
      </c>
      <c r="C30" s="52"/>
      <c r="D30" s="52"/>
      <c r="E30" s="52"/>
    </row>
    <row r="31" spans="1:17" ht="12">
      <c r="A31" s="61"/>
      <c r="B31" s="61"/>
      <c r="Q31" s="30"/>
    </row>
  </sheetData>
  <sheetProtection password="884D" sheet="1" objects="1" scenarios="1"/>
  <printOptions/>
  <pageMargins left="0.75" right="0.75" top="1" bottom="1" header="0.5" footer="0.5"/>
  <pageSetup horizontalDpi="600" verticalDpi="600" orientation="portrait" paperSize="9" r:id="rId1"/>
  <headerFooter alignWithMargins="0">
    <oddFooter>&amp;C&amp;D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39"/>
  <sheetViews>
    <sheetView workbookViewId="0" topLeftCell="A9">
      <selection activeCell="B37" sqref="B37"/>
    </sheetView>
  </sheetViews>
  <sheetFormatPr defaultColWidth="9.140625" defaultRowHeight="12.75"/>
  <cols>
    <col min="1" max="1" width="2.7109375" style="77" customWidth="1"/>
    <col min="2" max="2" width="31.7109375" style="77" customWidth="1"/>
    <col min="3" max="3" width="14.57421875" style="77" customWidth="1"/>
    <col min="4" max="4" width="6.7109375" style="77" customWidth="1"/>
    <col min="5" max="5" width="5.57421875" style="77" customWidth="1"/>
    <col min="6" max="9" width="8.7109375" style="77" customWidth="1"/>
    <col min="10" max="16384" width="9.140625" style="77" customWidth="1"/>
  </cols>
  <sheetData>
    <row r="1" spans="1:9" ht="12">
      <c r="A1" s="34" t="s">
        <v>431</v>
      </c>
      <c r="B1" s="32"/>
      <c r="C1" s="108"/>
      <c r="D1" s="76"/>
      <c r="E1" s="76"/>
      <c r="F1" s="76"/>
      <c r="G1" s="76"/>
      <c r="H1" s="76"/>
      <c r="I1" s="76"/>
    </row>
    <row r="2" spans="1:9" ht="12">
      <c r="A2" s="34" t="s">
        <v>429</v>
      </c>
      <c r="B2" s="32"/>
      <c r="C2" s="108"/>
      <c r="D2" s="76"/>
      <c r="E2" s="76"/>
      <c r="F2" s="76"/>
      <c r="G2" s="76"/>
      <c r="H2" s="76"/>
      <c r="I2" s="76"/>
    </row>
    <row r="3" spans="1:9" ht="12">
      <c r="A3" s="34" t="s">
        <v>23</v>
      </c>
      <c r="B3" s="32"/>
      <c r="C3" s="108"/>
      <c r="D3" s="76"/>
      <c r="E3" s="76"/>
      <c r="F3" s="76"/>
      <c r="G3" s="76"/>
      <c r="H3" s="76"/>
      <c r="I3" s="76"/>
    </row>
    <row r="4" spans="1:9" ht="12">
      <c r="A4" s="34"/>
      <c r="B4" s="32"/>
      <c r="C4" s="108"/>
      <c r="D4" s="76"/>
      <c r="E4" s="76"/>
      <c r="F4" s="76"/>
      <c r="G4" s="76"/>
      <c r="H4" s="76"/>
      <c r="I4" s="76"/>
    </row>
    <row r="5" spans="1:9" ht="12">
      <c r="A5" s="34" t="s">
        <v>514</v>
      </c>
      <c r="B5" s="34"/>
      <c r="D5" s="34">
        <f>IF(INDEX(DETAILS,1,1)="","",INDEX(DETAILS,1,1))</f>
      </c>
      <c r="E5" s="76"/>
      <c r="F5" s="76"/>
      <c r="G5" s="76"/>
      <c r="H5" s="76"/>
      <c r="I5" s="76"/>
    </row>
    <row r="6" spans="1:9" ht="12">
      <c r="A6" s="34" t="s">
        <v>515</v>
      </c>
      <c r="B6" s="34"/>
      <c r="D6" s="34">
        <f>IF(INDEX(DETAILS,2,1)="","",INDEX(DETAILS,2,1))</f>
      </c>
      <c r="E6" s="76"/>
      <c r="F6" s="76"/>
      <c r="G6" s="76"/>
      <c r="H6" s="76"/>
      <c r="I6" s="76"/>
    </row>
    <row r="7" spans="1:9" ht="12">
      <c r="A7" s="34" t="s">
        <v>516</v>
      </c>
      <c r="B7" s="34"/>
      <c r="D7" s="34">
        <f>IF(INDEX(DETAILS,3,1)="","",INDEX(DETAILS,3,1))</f>
      </c>
      <c r="E7" s="76"/>
      <c r="F7" s="76"/>
      <c r="G7" s="76"/>
      <c r="H7" s="76"/>
      <c r="I7" s="76"/>
    </row>
    <row r="8" spans="1:9" ht="12">
      <c r="A8" s="76"/>
      <c r="B8" s="109"/>
      <c r="C8" s="109"/>
      <c r="D8" s="76"/>
      <c r="E8" s="76"/>
      <c r="F8" s="76"/>
      <c r="G8" s="76"/>
      <c r="H8" s="76"/>
      <c r="I8" s="76"/>
    </row>
    <row r="9" spans="1:9" ht="48">
      <c r="A9" s="108"/>
      <c r="B9" s="108"/>
      <c r="C9" s="108"/>
      <c r="D9" s="108"/>
      <c r="F9" s="28" t="str">
        <f>'FORM 1'!F9</f>
        <v>Year Ended 31/7/2004</v>
      </c>
      <c r="G9" s="28" t="str">
        <f>'FORM 1'!G9</f>
        <v>Year Ended 31/7/2005</v>
      </c>
      <c r="H9" s="28" t="str">
        <f>'FORM 1'!H9</f>
        <v>Year Ended 31/7/2006</v>
      </c>
      <c r="I9" s="28" t="str">
        <f>'FORM 1'!I9</f>
        <v>Year Ended 31/7/2007</v>
      </c>
    </row>
    <row r="10" spans="1:9" ht="12">
      <c r="A10" s="108"/>
      <c r="B10" s="108"/>
      <c r="C10" s="108"/>
      <c r="D10" s="108"/>
      <c r="F10" s="49" t="s">
        <v>380</v>
      </c>
      <c r="G10" s="49" t="s">
        <v>380</v>
      </c>
      <c r="H10" s="49" t="s">
        <v>380</v>
      </c>
      <c r="I10" s="49" t="s">
        <v>380</v>
      </c>
    </row>
    <row r="11" spans="1:9" ht="12">
      <c r="A11" s="32">
        <v>1</v>
      </c>
      <c r="B11" s="32" t="s">
        <v>24</v>
      </c>
      <c r="C11" s="32"/>
      <c r="D11" s="32"/>
      <c r="E11" s="32"/>
      <c r="F11" s="110"/>
      <c r="G11" s="110"/>
      <c r="H11" s="110"/>
      <c r="I11" s="110"/>
    </row>
    <row r="12" spans="1:9" ht="12">
      <c r="A12" s="32">
        <v>2</v>
      </c>
      <c r="B12" s="32" t="s">
        <v>419</v>
      </c>
      <c r="C12" s="29"/>
      <c r="D12" s="32"/>
      <c r="E12" s="32"/>
      <c r="F12" s="110"/>
      <c r="G12" s="110"/>
      <c r="H12" s="110"/>
      <c r="I12" s="110"/>
    </row>
    <row r="13" spans="1:9" ht="12">
      <c r="A13" s="32">
        <v>3</v>
      </c>
      <c r="B13" s="32" t="s">
        <v>25</v>
      </c>
      <c r="C13" s="29"/>
      <c r="D13" s="32"/>
      <c r="E13" s="32"/>
      <c r="F13" s="110"/>
      <c r="G13" s="110"/>
      <c r="H13" s="110"/>
      <c r="I13" s="110"/>
    </row>
    <row r="14" spans="1:9" ht="12">
      <c r="A14" s="32">
        <v>4</v>
      </c>
      <c r="B14" s="32" t="s">
        <v>26</v>
      </c>
      <c r="C14" s="32"/>
      <c r="D14" s="32"/>
      <c r="E14" s="32"/>
      <c r="F14" s="110"/>
      <c r="G14" s="110"/>
      <c r="H14" s="110"/>
      <c r="I14" s="110"/>
    </row>
    <row r="15" spans="1:9" ht="12">
      <c r="A15" s="32">
        <v>5</v>
      </c>
      <c r="B15" s="32" t="s">
        <v>533</v>
      </c>
      <c r="C15" s="33" t="s">
        <v>552</v>
      </c>
      <c r="D15" s="32"/>
      <c r="E15" s="32"/>
      <c r="F15" s="110"/>
      <c r="G15" s="110"/>
      <c r="H15" s="110"/>
      <c r="I15" s="110"/>
    </row>
    <row r="16" spans="1:9" ht="12">
      <c r="A16" s="32"/>
      <c r="B16" s="32"/>
      <c r="C16" s="33" t="s">
        <v>553</v>
      </c>
      <c r="D16" s="32"/>
      <c r="E16" s="32"/>
      <c r="F16" s="110"/>
      <c r="G16" s="110"/>
      <c r="H16" s="110"/>
      <c r="I16" s="110"/>
    </row>
    <row r="17" spans="1:9" ht="12">
      <c r="A17" s="32"/>
      <c r="B17" s="32"/>
      <c r="C17" s="33" t="s">
        <v>554</v>
      </c>
      <c r="D17" s="32"/>
      <c r="E17" s="32"/>
      <c r="F17" s="110"/>
      <c r="G17" s="110"/>
      <c r="H17" s="110"/>
      <c r="I17" s="110"/>
    </row>
    <row r="18" spans="1:9" ht="12">
      <c r="A18" s="32">
        <v>6</v>
      </c>
      <c r="B18" s="32" t="s">
        <v>27</v>
      </c>
      <c r="C18" s="32" t="s">
        <v>28</v>
      </c>
      <c r="D18" s="32"/>
      <c r="E18" s="32"/>
      <c r="F18" s="110"/>
      <c r="G18" s="110"/>
      <c r="H18" s="110"/>
      <c r="I18" s="110"/>
    </row>
    <row r="19" spans="1:9" ht="12">
      <c r="A19" s="32"/>
      <c r="B19" s="32"/>
      <c r="C19" s="32" t="s">
        <v>29</v>
      </c>
      <c r="D19" s="32"/>
      <c r="E19" s="32"/>
      <c r="F19" s="110"/>
      <c r="G19" s="110"/>
      <c r="H19" s="110"/>
      <c r="I19" s="110"/>
    </row>
    <row r="20" spans="1:9" ht="12">
      <c r="A20" s="32"/>
      <c r="B20" s="32"/>
      <c r="C20" s="32" t="s">
        <v>30</v>
      </c>
      <c r="D20" s="32"/>
      <c r="E20" s="32"/>
      <c r="F20" s="110"/>
      <c r="G20" s="110"/>
      <c r="H20" s="110"/>
      <c r="I20" s="110"/>
    </row>
    <row r="21" spans="1:9" ht="12">
      <c r="A21" s="32">
        <v>7</v>
      </c>
      <c r="B21" s="32" t="s">
        <v>418</v>
      </c>
      <c r="C21" s="32"/>
      <c r="D21" s="32"/>
      <c r="E21" s="32"/>
      <c r="F21" s="110"/>
      <c r="G21" s="110"/>
      <c r="H21" s="110"/>
      <c r="I21" s="110"/>
    </row>
    <row r="22" spans="1:9" ht="12">
      <c r="A22" s="32">
        <v>8</v>
      </c>
      <c r="B22" s="32" t="s">
        <v>10</v>
      </c>
      <c r="C22" s="32"/>
      <c r="D22" s="32"/>
      <c r="E22" s="32"/>
      <c r="F22" s="110"/>
      <c r="G22" s="110"/>
      <c r="H22" s="110"/>
      <c r="I22" s="110"/>
    </row>
    <row r="23" spans="1:9" ht="12">
      <c r="A23" s="32">
        <v>9</v>
      </c>
      <c r="B23" s="32" t="s">
        <v>11</v>
      </c>
      <c r="C23" s="32"/>
      <c r="D23" s="32"/>
      <c r="E23" s="32"/>
      <c r="F23" s="110"/>
      <c r="G23" s="110"/>
      <c r="H23" s="110"/>
      <c r="I23" s="110"/>
    </row>
    <row r="24" spans="1:9" ht="12">
      <c r="A24" s="32">
        <v>10</v>
      </c>
      <c r="B24" s="32" t="s">
        <v>31</v>
      </c>
      <c r="C24" s="32"/>
      <c r="D24" s="32"/>
      <c r="E24" s="32"/>
      <c r="F24" s="110"/>
      <c r="G24" s="110"/>
      <c r="H24" s="110"/>
      <c r="I24" s="110"/>
    </row>
    <row r="25" spans="1:9" ht="12">
      <c r="A25" s="32">
        <v>11</v>
      </c>
      <c r="B25" s="32" t="s">
        <v>555</v>
      </c>
      <c r="C25" s="32"/>
      <c r="D25" s="32"/>
      <c r="E25" s="32"/>
      <c r="F25" s="110"/>
      <c r="G25" s="110"/>
      <c r="H25" s="110"/>
      <c r="I25" s="110"/>
    </row>
    <row r="26" spans="1:9" ht="12">
      <c r="A26" s="32">
        <v>12</v>
      </c>
      <c r="B26" s="32" t="s">
        <v>32</v>
      </c>
      <c r="C26" s="32"/>
      <c r="D26" s="32"/>
      <c r="E26" s="32"/>
      <c r="F26" s="110"/>
      <c r="G26" s="111"/>
      <c r="H26" s="111"/>
      <c r="I26" s="111"/>
    </row>
    <row r="27" spans="1:9" ht="12">
      <c r="A27" s="32">
        <v>13</v>
      </c>
      <c r="B27" s="32" t="s">
        <v>33</v>
      </c>
      <c r="C27" s="32"/>
      <c r="D27" s="32"/>
      <c r="E27" s="32"/>
      <c r="F27" s="112">
        <f>'SCHED 5'!F13+'SCHED 5'!F29+'SCHED 5'!F39</f>
        <v>0</v>
      </c>
      <c r="G27" s="112">
        <f>'SCHED 5'!G13+'SCHED 5'!G29+'SCHED 5'!G39</f>
        <v>0</v>
      </c>
      <c r="H27" s="112">
        <f>'SCHED 5'!H13+'SCHED 5'!H29+'SCHED 5'!H39</f>
        <v>0</v>
      </c>
      <c r="I27" s="112">
        <f>'SCHED 5'!I13+'SCHED 5'!I29+'SCHED 5'!I39</f>
        <v>0</v>
      </c>
    </row>
    <row r="28" spans="1:9" ht="12">
      <c r="A28" s="32">
        <v>14</v>
      </c>
      <c r="B28" s="32" t="s">
        <v>534</v>
      </c>
      <c r="C28" s="32"/>
      <c r="D28" s="32"/>
      <c r="E28" s="32"/>
      <c r="F28" s="112">
        <f>'SCHED 8'!F23</f>
        <v>0</v>
      </c>
      <c r="G28" s="112">
        <f>'SCHED 8'!G23</f>
        <v>0</v>
      </c>
      <c r="H28" s="112">
        <f>'SCHED 8'!H23</f>
        <v>0</v>
      </c>
      <c r="I28" s="112">
        <f>'SCHED 8'!I23</f>
        <v>0</v>
      </c>
    </row>
    <row r="29" spans="1:9" ht="12">
      <c r="A29" s="32">
        <v>15</v>
      </c>
      <c r="B29" s="32" t="s">
        <v>34</v>
      </c>
      <c r="C29" s="32"/>
      <c r="D29" s="32"/>
      <c r="E29" s="32"/>
      <c r="F29" s="111"/>
      <c r="G29" s="111"/>
      <c r="H29" s="111"/>
      <c r="I29" s="111"/>
    </row>
    <row r="30" spans="1:9" ht="12">
      <c r="A30" s="32">
        <v>16</v>
      </c>
      <c r="B30" s="32" t="s">
        <v>35</v>
      </c>
      <c r="C30" s="32"/>
      <c r="D30" s="32"/>
      <c r="E30" s="32"/>
      <c r="F30" s="113"/>
      <c r="G30" s="113"/>
      <c r="H30" s="113"/>
      <c r="I30" s="113"/>
    </row>
    <row r="31" spans="1:9" ht="12">
      <c r="A31" s="32">
        <v>17</v>
      </c>
      <c r="B31" s="32" t="s">
        <v>36</v>
      </c>
      <c r="C31" s="32"/>
      <c r="D31" s="32"/>
      <c r="E31" s="32"/>
      <c r="F31" s="112">
        <f>SUM(F11:F30)</f>
        <v>0</v>
      </c>
      <c r="G31" s="112">
        <f>SUM(G11:G30)</f>
        <v>0</v>
      </c>
      <c r="H31" s="112">
        <f>SUM(H11:H30)</f>
        <v>0</v>
      </c>
      <c r="I31" s="112">
        <f>SUM(I11:I30)</f>
        <v>0</v>
      </c>
    </row>
    <row r="32" spans="1:9" ht="12">
      <c r="A32" s="32"/>
      <c r="B32" s="33"/>
      <c r="C32" s="29"/>
      <c r="D32" s="32"/>
      <c r="E32" s="32"/>
      <c r="F32" s="114"/>
      <c r="G32" s="114"/>
      <c r="H32" s="114"/>
      <c r="I32" s="114"/>
    </row>
    <row r="33" spans="1:9" ht="12">
      <c r="A33" s="32"/>
      <c r="B33" s="32"/>
      <c r="C33" s="32"/>
      <c r="D33" s="32"/>
      <c r="E33" s="32"/>
      <c r="F33" s="115"/>
      <c r="G33" s="115"/>
      <c r="H33" s="115"/>
      <c r="I33" s="115"/>
    </row>
    <row r="34" spans="1:9" ht="12">
      <c r="A34" s="32">
        <v>18</v>
      </c>
      <c r="B34" s="32" t="s">
        <v>37</v>
      </c>
      <c r="C34" s="32"/>
      <c r="D34" s="32"/>
      <c r="E34" s="32"/>
      <c r="F34" s="79"/>
      <c r="G34" s="79"/>
      <c r="H34" s="79"/>
      <c r="I34" s="79"/>
    </row>
    <row r="36" spans="1:9" ht="12" customHeight="1">
      <c r="A36" s="116"/>
      <c r="B36" s="117"/>
      <c r="C36" s="118"/>
      <c r="D36" s="116"/>
      <c r="E36" s="116"/>
      <c r="F36" s="116"/>
      <c r="G36" s="116"/>
      <c r="H36" s="116"/>
      <c r="I36" s="116"/>
    </row>
    <row r="37" spans="1:9" ht="15.75">
      <c r="A37" s="119"/>
      <c r="B37" s="125" t="str">
        <f>IF(F34="","PLEASE ENTER YOUR PREMISES AREA FOR 2003/2004",IF(G34="","PLEASE ENTER YOUR PREMISES AREA FOR 2004/2005",IF(H34="","PLEASE ENTER YOUR PREMISES AREA FOR 2005/2006",IF(I34="","PLEASE ENTER YOUR PREMISES AREA FOR 2006/2007",""))))</f>
        <v>PLEASE ENTER YOUR PREMISES AREA FOR 2003/2004</v>
      </c>
      <c r="C37" s="119"/>
      <c r="D37" s="119"/>
      <c r="E37" s="119"/>
      <c r="F37" s="119"/>
      <c r="G37" s="119"/>
      <c r="H37" s="119"/>
      <c r="I37" s="119"/>
    </row>
    <row r="38" spans="1:9" s="116" customFormat="1" ht="10.5" customHeight="1">
      <c r="A38" s="77"/>
      <c r="B38" s="77"/>
      <c r="C38" s="77"/>
      <c r="D38" s="77"/>
      <c r="E38" s="77"/>
      <c r="F38" s="77"/>
      <c r="G38" s="77"/>
      <c r="H38" s="77"/>
      <c r="I38" s="77"/>
    </row>
    <row r="39" spans="1:9" s="119" customFormat="1" ht="10.5">
      <c r="A39" s="77"/>
      <c r="B39" s="77"/>
      <c r="C39" s="77"/>
      <c r="D39" s="77"/>
      <c r="E39" s="77"/>
      <c r="F39" s="77"/>
      <c r="G39" s="77"/>
      <c r="H39" s="77"/>
      <c r="I39" s="77"/>
    </row>
  </sheetData>
  <sheetProtection password="884D" sheet="1" objects="1" scenarios="1"/>
  <printOptions/>
  <pageMargins left="0.7480314960629921" right="0.7480314960629921" top="0.984251968503937" bottom="0.984251968503937" header="0.5118110236220472" footer="0.5118110236220472"/>
  <pageSetup fitToHeight="1" fitToWidth="1" horizontalDpi="300" verticalDpi="300" orientation="portrait" paperSize="9" scale="91" r:id="rId1"/>
  <headerFooter alignWithMargins="0">
    <oddHeader>&amp;C&amp;A</oddHeader>
    <oddFooter>&amp;C&amp;D    &amp;T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6">
      <selection activeCell="D43" sqref="D43"/>
    </sheetView>
  </sheetViews>
  <sheetFormatPr defaultColWidth="9.140625" defaultRowHeight="12.75"/>
  <cols>
    <col min="1" max="1" width="2.7109375" style="77" customWidth="1"/>
    <col min="2" max="2" width="31.7109375" style="77" customWidth="1"/>
    <col min="3" max="3" width="17.7109375" style="77" customWidth="1"/>
    <col min="4" max="4" width="5.00390625" style="77" customWidth="1"/>
    <col min="5" max="5" width="5.140625" style="77" customWidth="1"/>
    <col min="6" max="9" width="8.7109375" style="77" customWidth="1"/>
    <col min="10" max="12" width="9.140625" style="77" customWidth="1"/>
    <col min="13" max="16384" width="9.140625" style="77" customWidth="1"/>
  </cols>
  <sheetData>
    <row r="1" spans="1:9" ht="12">
      <c r="A1" s="34" t="s">
        <v>432</v>
      </c>
      <c r="B1" s="32"/>
      <c r="C1" s="108"/>
      <c r="D1" s="76"/>
      <c r="E1" s="76"/>
      <c r="F1" s="76"/>
      <c r="G1" s="76"/>
      <c r="H1" s="76"/>
      <c r="I1" s="76"/>
    </row>
    <row r="2" spans="1:9" ht="12">
      <c r="A2" s="34" t="s">
        <v>429</v>
      </c>
      <c r="B2" s="32"/>
      <c r="C2" s="108"/>
      <c r="D2" s="76"/>
      <c r="E2" s="76"/>
      <c r="F2" s="76"/>
      <c r="G2" s="76"/>
      <c r="H2" s="76"/>
      <c r="I2" s="76"/>
    </row>
    <row r="3" spans="1:9" ht="12">
      <c r="A3" s="34" t="s">
        <v>38</v>
      </c>
      <c r="B3" s="32"/>
      <c r="C3" s="108"/>
      <c r="D3" s="76"/>
      <c r="E3" s="76"/>
      <c r="F3" s="76"/>
      <c r="G3" s="76"/>
      <c r="H3" s="76"/>
      <c r="I3" s="76"/>
    </row>
    <row r="4" spans="1:9" ht="12">
      <c r="A4" s="34"/>
      <c r="B4" s="29"/>
      <c r="C4" s="109"/>
      <c r="D4" s="76"/>
      <c r="E4" s="76"/>
      <c r="F4" s="76"/>
      <c r="G4" s="76"/>
      <c r="H4" s="76"/>
      <c r="I4" s="76"/>
    </row>
    <row r="5" spans="1:9" ht="12">
      <c r="A5" s="34" t="s">
        <v>514</v>
      </c>
      <c r="B5" s="34"/>
      <c r="D5" s="34">
        <f>IF(INDEX(DETAILS,1,1)="","",INDEX(DETAILS,1,1))</f>
      </c>
      <c r="E5" s="76"/>
      <c r="F5" s="76"/>
      <c r="G5" s="76"/>
      <c r="H5" s="76"/>
      <c r="I5" s="76"/>
    </row>
    <row r="6" spans="1:9" ht="12">
      <c r="A6" s="34" t="s">
        <v>515</v>
      </c>
      <c r="B6" s="34"/>
      <c r="D6" s="34">
        <f>IF(INDEX(DETAILS,2,1)="","",INDEX(DETAILS,2,1))</f>
      </c>
      <c r="E6" s="76"/>
      <c r="F6" s="76"/>
      <c r="G6" s="76"/>
      <c r="H6" s="76"/>
      <c r="I6" s="76"/>
    </row>
    <row r="7" spans="1:9" ht="12">
      <c r="A7" s="34" t="s">
        <v>516</v>
      </c>
      <c r="B7" s="34"/>
      <c r="D7" s="34">
        <f>IF(INDEX(DETAILS,3,1)="","",INDEX(DETAILS,3,1))</f>
      </c>
      <c r="E7" s="76"/>
      <c r="F7" s="76"/>
      <c r="G7" s="76"/>
      <c r="H7" s="76"/>
      <c r="I7" s="76"/>
    </row>
    <row r="8" spans="1:9" ht="12">
      <c r="A8" s="76"/>
      <c r="B8" s="109"/>
      <c r="C8" s="109"/>
      <c r="D8" s="76"/>
      <c r="E8" s="76"/>
      <c r="F8" s="76"/>
      <c r="G8" s="76"/>
      <c r="H8" s="76"/>
      <c r="I8" s="76"/>
    </row>
    <row r="9" spans="1:9" ht="48">
      <c r="A9" s="108"/>
      <c r="B9" s="108"/>
      <c r="C9" s="108"/>
      <c r="D9" s="108"/>
      <c r="F9" s="28" t="str">
        <f>'FORM 1'!F9</f>
        <v>Year Ended 31/7/2004</v>
      </c>
      <c r="G9" s="28" t="str">
        <f>'FORM 1'!G9</f>
        <v>Year Ended 31/7/2005</v>
      </c>
      <c r="H9" s="28" t="str">
        <f>'FORM 1'!H9</f>
        <v>Year Ended 31/7/2006</v>
      </c>
      <c r="I9" s="28" t="str">
        <f>'FORM 1'!I9</f>
        <v>Year Ended 31/7/2007</v>
      </c>
    </row>
    <row r="10" spans="1:9" ht="12">
      <c r="A10" s="32"/>
      <c r="B10" s="32"/>
      <c r="C10" s="32"/>
      <c r="D10" s="32"/>
      <c r="E10" s="32"/>
      <c r="F10" s="49" t="s">
        <v>380</v>
      </c>
      <c r="G10" s="49" t="s">
        <v>380</v>
      </c>
      <c r="H10" s="49" t="s">
        <v>380</v>
      </c>
      <c r="I10" s="49" t="s">
        <v>380</v>
      </c>
    </row>
    <row r="11" spans="1:9" ht="12">
      <c r="A11" s="32">
        <v>1</v>
      </c>
      <c r="B11" s="32" t="s">
        <v>24</v>
      </c>
      <c r="C11" s="32" t="s">
        <v>39</v>
      </c>
      <c r="D11" s="32"/>
      <c r="E11" s="32"/>
      <c r="F11" s="110"/>
      <c r="G11" s="110"/>
      <c r="H11" s="110"/>
      <c r="I11" s="110"/>
    </row>
    <row r="12" spans="1:9" ht="12">
      <c r="A12" s="32"/>
      <c r="B12" s="32"/>
      <c r="C12" s="32" t="s">
        <v>40</v>
      </c>
      <c r="D12" s="32"/>
      <c r="E12" s="32"/>
      <c r="F12" s="110"/>
      <c r="G12" s="110"/>
      <c r="H12" s="110"/>
      <c r="I12" s="110"/>
    </row>
    <row r="13" spans="1:9" ht="12">
      <c r="A13" s="32">
        <v>2</v>
      </c>
      <c r="B13" s="32" t="s">
        <v>419</v>
      </c>
      <c r="C13" s="29"/>
      <c r="D13" s="32"/>
      <c r="E13" s="32"/>
      <c r="F13" s="110"/>
      <c r="G13" s="110"/>
      <c r="H13" s="110"/>
      <c r="I13" s="110"/>
    </row>
    <row r="14" spans="1:9" ht="12">
      <c r="A14" s="32">
        <v>3</v>
      </c>
      <c r="B14" s="32" t="s">
        <v>25</v>
      </c>
      <c r="C14" s="29"/>
      <c r="D14" s="32"/>
      <c r="E14" s="32"/>
      <c r="F14" s="110"/>
      <c r="G14" s="110"/>
      <c r="H14" s="110"/>
      <c r="I14" s="110"/>
    </row>
    <row r="15" spans="1:9" ht="12">
      <c r="A15" s="32">
        <v>4</v>
      </c>
      <c r="B15" s="32" t="s">
        <v>26</v>
      </c>
      <c r="C15" s="32"/>
      <c r="D15" s="32"/>
      <c r="E15" s="32"/>
      <c r="F15" s="110"/>
      <c r="G15" s="110"/>
      <c r="H15" s="110"/>
      <c r="I15" s="110"/>
    </row>
    <row r="16" spans="1:9" ht="12">
      <c r="A16" s="32">
        <v>5</v>
      </c>
      <c r="B16" s="32" t="s">
        <v>27</v>
      </c>
      <c r="C16" s="32" t="s">
        <v>28</v>
      </c>
      <c r="D16" s="32"/>
      <c r="E16" s="32"/>
      <c r="F16" s="110"/>
      <c r="G16" s="110"/>
      <c r="H16" s="110"/>
      <c r="I16" s="110"/>
    </row>
    <row r="17" spans="1:9" ht="12">
      <c r="A17" s="32"/>
      <c r="B17" s="32"/>
      <c r="C17" s="32" t="s">
        <v>29</v>
      </c>
      <c r="D17" s="32"/>
      <c r="E17" s="32"/>
      <c r="F17" s="110"/>
      <c r="G17" s="110"/>
      <c r="H17" s="110"/>
      <c r="I17" s="110"/>
    </row>
    <row r="18" spans="1:9" ht="12">
      <c r="A18" s="32">
        <v>6</v>
      </c>
      <c r="B18" s="32" t="s">
        <v>420</v>
      </c>
      <c r="C18" s="32"/>
      <c r="D18" s="32"/>
      <c r="E18" s="32"/>
      <c r="F18" s="110"/>
      <c r="G18" s="110"/>
      <c r="H18" s="110"/>
      <c r="I18" s="110"/>
    </row>
    <row r="19" spans="1:9" ht="12">
      <c r="A19" s="32">
        <v>7</v>
      </c>
      <c r="B19" s="32" t="s">
        <v>10</v>
      </c>
      <c r="C19" s="32"/>
      <c r="D19" s="32"/>
      <c r="E19" s="32"/>
      <c r="F19" s="110"/>
      <c r="G19" s="110"/>
      <c r="H19" s="110"/>
      <c r="I19" s="110"/>
    </row>
    <row r="20" spans="1:9" ht="12">
      <c r="A20" s="32">
        <v>8</v>
      </c>
      <c r="B20" s="32" t="s">
        <v>11</v>
      </c>
      <c r="C20" s="32"/>
      <c r="D20" s="32"/>
      <c r="E20" s="32"/>
      <c r="F20" s="110"/>
      <c r="G20" s="110"/>
      <c r="H20" s="110"/>
      <c r="I20" s="110"/>
    </row>
    <row r="21" spans="1:9" ht="12">
      <c r="A21" s="32">
        <v>9</v>
      </c>
      <c r="B21" s="32" t="s">
        <v>31</v>
      </c>
      <c r="C21" s="32"/>
      <c r="D21" s="32"/>
      <c r="E21" s="32"/>
      <c r="F21" s="110"/>
      <c r="G21" s="110"/>
      <c r="H21" s="110"/>
      <c r="I21" s="110"/>
    </row>
    <row r="22" spans="1:9" ht="12">
      <c r="A22" s="32">
        <v>10</v>
      </c>
      <c r="B22" s="32" t="s">
        <v>32</v>
      </c>
      <c r="C22" s="32"/>
      <c r="D22" s="32"/>
      <c r="E22" s="32"/>
      <c r="F22" s="110"/>
      <c r="G22" s="110"/>
      <c r="H22" s="110"/>
      <c r="I22" s="110"/>
    </row>
    <row r="23" spans="1:9" ht="12">
      <c r="A23" s="32">
        <v>11</v>
      </c>
      <c r="B23" s="32" t="s">
        <v>41</v>
      </c>
      <c r="C23" s="29"/>
      <c r="D23" s="34"/>
      <c r="E23" s="34"/>
      <c r="F23" s="110"/>
      <c r="G23" s="110"/>
      <c r="H23" s="110"/>
      <c r="I23" s="110"/>
    </row>
    <row r="24" spans="1:9" ht="12">
      <c r="A24" s="32">
        <v>12</v>
      </c>
      <c r="B24" s="32" t="s">
        <v>42</v>
      </c>
      <c r="C24" s="29"/>
      <c r="D24" s="34"/>
      <c r="E24" s="34"/>
      <c r="F24" s="112">
        <f>SUM(F11:F23)</f>
        <v>0</v>
      </c>
      <c r="G24" s="112">
        <f>SUM(G11:G23)</f>
        <v>0</v>
      </c>
      <c r="H24" s="112">
        <f>SUM(H11:H23)</f>
        <v>0</v>
      </c>
      <c r="I24" s="112">
        <f>SUM(I11:I23)</f>
        <v>0</v>
      </c>
    </row>
    <row r="25" spans="1:9" ht="12">
      <c r="A25" s="32">
        <v>13</v>
      </c>
      <c r="B25" s="32" t="s">
        <v>43</v>
      </c>
      <c r="C25" s="32" t="s">
        <v>44</v>
      </c>
      <c r="D25" s="32"/>
      <c r="E25" s="32"/>
      <c r="F25" s="110"/>
      <c r="G25" s="110"/>
      <c r="H25" s="110"/>
      <c r="I25" s="110"/>
    </row>
    <row r="26" spans="1:9" ht="12">
      <c r="A26" s="32"/>
      <c r="B26" s="32"/>
      <c r="C26" s="32" t="s">
        <v>45</v>
      </c>
      <c r="D26" s="32"/>
      <c r="E26" s="32"/>
      <c r="F26" s="112">
        <f>'SCHED 8'!F22</f>
        <v>0</v>
      </c>
      <c r="G26" s="112">
        <f>'SCHED 8'!G22</f>
        <v>0</v>
      </c>
      <c r="H26" s="112">
        <f>'SCHED 8'!H22</f>
        <v>0</v>
      </c>
      <c r="I26" s="112">
        <f>'SCHED 8'!I22</f>
        <v>0</v>
      </c>
    </row>
    <row r="27" spans="1:9" ht="12">
      <c r="A27" s="32">
        <v>14</v>
      </c>
      <c r="B27" s="32" t="s">
        <v>46</v>
      </c>
      <c r="C27" s="32"/>
      <c r="D27" s="32"/>
      <c r="E27" s="32"/>
      <c r="F27" s="112">
        <f>F24+F25+F26</f>
        <v>0</v>
      </c>
      <c r="G27" s="112">
        <f>G24+G25+G26</f>
        <v>0</v>
      </c>
      <c r="H27" s="112">
        <f>H24+H25+H26</f>
        <v>0</v>
      </c>
      <c r="I27" s="112">
        <f>I24+I25+I26</f>
        <v>0</v>
      </c>
    </row>
    <row r="28" spans="1:9" ht="12">
      <c r="A28" s="32">
        <v>15</v>
      </c>
      <c r="B28" s="32" t="s">
        <v>47</v>
      </c>
      <c r="C28" s="32"/>
      <c r="D28" s="32"/>
      <c r="E28" s="32"/>
      <c r="F28" s="112">
        <f>'FORM 2A'!F31</f>
        <v>0</v>
      </c>
      <c r="G28" s="112">
        <f>'FORM 2A'!G31</f>
        <v>0</v>
      </c>
      <c r="H28" s="112">
        <f>'FORM 2A'!H31</f>
        <v>0</v>
      </c>
      <c r="I28" s="112">
        <f>'FORM 2A'!I31</f>
        <v>0</v>
      </c>
    </row>
    <row r="29" spans="1:9" ht="12">
      <c r="A29" s="32">
        <v>16</v>
      </c>
      <c r="B29" s="32" t="s">
        <v>48</v>
      </c>
      <c r="C29" s="32"/>
      <c r="D29" s="32"/>
      <c r="E29" s="32"/>
      <c r="F29" s="112">
        <f>F28+F27</f>
        <v>0</v>
      </c>
      <c r="G29" s="112">
        <f>G28+G27</f>
        <v>0</v>
      </c>
      <c r="H29" s="112">
        <f>H28+H27</f>
        <v>0</v>
      </c>
      <c r="I29" s="112">
        <f>I28+I27</f>
        <v>0</v>
      </c>
    </row>
    <row r="30" spans="1:9" ht="12">
      <c r="A30" s="34"/>
      <c r="B30" s="29"/>
      <c r="C30" s="29"/>
      <c r="D30" s="34"/>
      <c r="E30" s="34"/>
      <c r="F30" s="34"/>
      <c r="G30" s="34"/>
      <c r="H30" s="34"/>
      <c r="I30" s="34"/>
    </row>
    <row r="31" spans="1:9" ht="24">
      <c r="A31" s="120">
        <v>17</v>
      </c>
      <c r="B31" s="121" t="s">
        <v>382</v>
      </c>
      <c r="C31" s="122" t="s">
        <v>344</v>
      </c>
      <c r="D31" s="34"/>
      <c r="E31" s="34"/>
      <c r="F31" s="110"/>
      <c r="G31" s="110"/>
      <c r="H31" s="110"/>
      <c r="I31" s="110"/>
    </row>
    <row r="32" spans="1:9" ht="24">
      <c r="A32" s="120">
        <v>18</v>
      </c>
      <c r="B32" s="121" t="s">
        <v>383</v>
      </c>
      <c r="C32" s="122" t="s">
        <v>344</v>
      </c>
      <c r="D32" s="34"/>
      <c r="E32" s="34"/>
      <c r="F32" s="110"/>
      <c r="G32" s="110"/>
      <c r="H32" s="110"/>
      <c r="I32" s="110"/>
    </row>
    <row r="33" spans="1:9" ht="12">
      <c r="A33" s="34"/>
      <c r="B33" s="35"/>
      <c r="C33" s="29"/>
      <c r="D33" s="34"/>
      <c r="E33" s="34"/>
      <c r="F33" s="76"/>
      <c r="G33" s="76"/>
      <c r="H33" s="76"/>
      <c r="I33" s="76"/>
    </row>
    <row r="34" s="123" customFormat="1" ht="15.75">
      <c r="B34" s="124">
        <f>IF(AND(('SCHED 10'!F15+'SCHED 10'!G15+'SCHED 10'!H15+'SCHED 10'!I15)&lt;=(F27+G27+H27+I27+1),('SCHED 10'!F15+'SCHED 10'!G15+'SCHED 10'!H15+'SCHED 10'!I15)&gt;=(F27+G27+H27+I27-1)),"","Analysis of pay costs does not equal total pay")</f>
      </c>
    </row>
    <row r="35" s="123" customFormat="1" ht="15.75">
      <c r="B35" s="124">
        <f>IF(AND((G27+H27+I27)&lt;=('FORM 5'!G24+'FORM 5'!H24+'FORM 5'!I24+5),(G27+H27+I27)&gt;=('FORM 5'!G24+'FORM 5'!H24+'FORM 5'!I24-5)),"","Total pay expenditure on form 2B and on form 5 are not equal")</f>
      </c>
    </row>
    <row r="36" s="123" customFormat="1" ht="15.75">
      <c r="B36" s="124">
        <f>IF(AND((G28+H28+I28)&lt;=('FORM 5'!G15+'FORM 5'!H15+'FORM 5'!I15+5),(G28+H28+I28)&gt;=('FORM 5'!G15+'FORM 5'!H15+'FORM 5'!I15-5)),"","Total non pay expenditure on form 2a and on form 5 are not equal")</f>
      </c>
    </row>
    <row r="37" ht="15.75">
      <c r="B37" s="124" t="str">
        <f>IF(F31="","PLEASE ENTER THE NUMBER OF TEACHING STAFF FOR 2003/2004",IF(G31="","PLEASE ENTER THE NUMBER OF TEACHING STAFF FOR 2004/2005",IF(H31="","PLEASE ENTER THE NUMBER OF TEACHING STAFF FOR 2005/2006",IF(I31="","PLEASE ENTER THE NUMBER OF TEACHING STAFF FOR 2006/2007",""))))</f>
        <v>PLEASE ENTER THE NUMBER OF TEACHING STAFF FOR 2003/2004</v>
      </c>
    </row>
    <row r="38" ht="15.75">
      <c r="B38" s="124" t="str">
        <f>IF(F32="","PLEASE ENTER THE NUMBER OF NON TEACHING STAFF FOR 2003/2004",IF(G32="","PLEASE ENTER THE NUMBER OF NON TEACHING STAFF FOR 2004/2005",IF(H32="","PLEASE ENTER THE NUMBER OF NON TEACHING STAFF FOR 2005/2006",IF(I32="","PLEASE ENTER THE NUMBER OF NON TEACHING STAFF FOR 2006/2007",""))))</f>
        <v>PLEASE ENTER THE NUMBER OF NON TEACHING STAFF FOR 2003/2004</v>
      </c>
    </row>
    <row r="39" ht="12">
      <c r="B39" s="44"/>
    </row>
    <row r="40" ht="12">
      <c r="B40" s="44"/>
    </row>
  </sheetData>
  <sheetProtection password="884D" sheet="1" objects="1" scenarios="1"/>
  <printOptions/>
  <pageMargins left="0.7480314960629921" right="0.7480314960629921" top="0.984251968503937" bottom="0.984251968503937" header="0.5118110236220472" footer="0.5118110236220472"/>
  <pageSetup fitToHeight="1" fitToWidth="1" horizontalDpi="300" verticalDpi="300" orientation="portrait" paperSize="9" scale="82" r:id="rId1"/>
  <headerFooter alignWithMargins="0">
    <oddHeader>&amp;C&amp;A</oddHeader>
    <oddFooter>&amp;C&amp;D    &amp;T</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64"/>
  <sheetViews>
    <sheetView workbookViewId="0" topLeftCell="A1">
      <selection activeCell="C5" sqref="C5"/>
    </sheetView>
  </sheetViews>
  <sheetFormatPr defaultColWidth="9.140625" defaultRowHeight="12.75"/>
  <cols>
    <col min="1" max="1" width="2.7109375" style="77" customWidth="1"/>
    <col min="2" max="2" width="21.7109375" style="77" customWidth="1"/>
    <col min="3" max="3" width="33.140625" style="77" customWidth="1"/>
    <col min="4" max="4" width="10.7109375" style="77" customWidth="1"/>
    <col min="5" max="9" width="8.7109375" style="77" customWidth="1"/>
    <col min="10" max="16384" width="9.140625" style="77" customWidth="1"/>
  </cols>
  <sheetData>
    <row r="1" spans="1:9" ht="12">
      <c r="A1" s="34" t="s">
        <v>433</v>
      </c>
      <c r="B1" s="32"/>
      <c r="C1" s="108"/>
      <c r="D1" s="108"/>
      <c r="E1" s="76"/>
      <c r="F1" s="76"/>
      <c r="G1" s="76"/>
      <c r="H1" s="76"/>
      <c r="I1" s="76"/>
    </row>
    <row r="2" spans="1:9" ht="12">
      <c r="A2" s="34" t="s">
        <v>429</v>
      </c>
      <c r="B2" s="32"/>
      <c r="C2" s="108"/>
      <c r="D2" s="108"/>
      <c r="E2" s="76"/>
      <c r="F2" s="76"/>
      <c r="G2" s="76"/>
      <c r="H2" s="76"/>
      <c r="I2" s="76"/>
    </row>
    <row r="3" spans="1:9" ht="12">
      <c r="A3" s="34" t="s">
        <v>49</v>
      </c>
      <c r="B3" s="32"/>
      <c r="C3" s="108"/>
      <c r="D3" s="108"/>
      <c r="E3" s="76"/>
      <c r="F3" s="76"/>
      <c r="G3" s="76"/>
      <c r="H3" s="76"/>
      <c r="I3" s="76"/>
    </row>
    <row r="4" spans="1:9" ht="12">
      <c r="A4" s="34"/>
      <c r="B4" s="32"/>
      <c r="C4" s="108"/>
      <c r="D4" s="108"/>
      <c r="E4" s="76"/>
      <c r="F4" s="76"/>
      <c r="G4" s="76"/>
      <c r="H4" s="76"/>
      <c r="I4" s="76"/>
    </row>
    <row r="5" spans="1:9" ht="12">
      <c r="A5" s="34" t="s">
        <v>514</v>
      </c>
      <c r="B5" s="34"/>
      <c r="D5" s="76">
        <f>IF(DETAILS!D6="","",DETAILS!D6)</f>
      </c>
      <c r="E5" s="76"/>
      <c r="F5" s="76"/>
      <c r="G5" s="76"/>
      <c r="H5" s="76"/>
      <c r="I5" s="76"/>
    </row>
    <row r="6" spans="1:9" ht="12">
      <c r="A6" s="34" t="s">
        <v>515</v>
      </c>
      <c r="B6" s="34"/>
      <c r="D6" s="76">
        <f>IF(DETAILS!D7="","",DETAILS!D7)</f>
      </c>
      <c r="E6" s="76"/>
      <c r="F6" s="76"/>
      <c r="G6" s="76"/>
      <c r="H6" s="76"/>
      <c r="I6" s="76"/>
    </row>
    <row r="7" spans="1:9" ht="12">
      <c r="A7" s="34" t="s">
        <v>516</v>
      </c>
      <c r="B7" s="34"/>
      <c r="D7" s="76">
        <f>IF(DETAILS!D8="","",DETAILS!D8)</f>
      </c>
      <c r="E7" s="76"/>
      <c r="F7" s="76"/>
      <c r="G7" s="76"/>
      <c r="H7" s="76"/>
      <c r="I7" s="76"/>
    </row>
    <row r="9" spans="1:9" ht="48">
      <c r="A9" s="76"/>
      <c r="B9" s="109"/>
      <c r="C9" s="34" t="s">
        <v>50</v>
      </c>
      <c r="D9" s="34"/>
      <c r="E9" s="28" t="s">
        <v>1</v>
      </c>
      <c r="F9" s="28" t="str">
        <f>'FORM 1'!F9</f>
        <v>Year Ended 31/7/2004</v>
      </c>
      <c r="G9" s="28" t="str">
        <f>'FORM 1'!G9</f>
        <v>Year Ended 31/7/2005</v>
      </c>
      <c r="H9" s="28" t="str">
        <f>'FORM 1'!H9</f>
        <v>Year Ended 31/7/2006</v>
      </c>
      <c r="I9" s="28" t="str">
        <f>'FORM 1'!I9</f>
        <v>Year Ended 31/7/2007</v>
      </c>
    </row>
    <row r="10" spans="1:9" ht="12">
      <c r="A10" s="34"/>
      <c r="B10" s="29"/>
      <c r="C10" s="29"/>
      <c r="D10" s="29"/>
      <c r="E10" s="48" t="s">
        <v>380</v>
      </c>
      <c r="F10" s="48" t="s">
        <v>380</v>
      </c>
      <c r="G10" s="48" t="s">
        <v>380</v>
      </c>
      <c r="H10" s="48" t="s">
        <v>380</v>
      </c>
      <c r="I10" s="48" t="s">
        <v>380</v>
      </c>
    </row>
    <row r="11" spans="1:9" ht="12">
      <c r="A11" s="32">
        <v>1</v>
      </c>
      <c r="B11" s="32" t="s">
        <v>535</v>
      </c>
      <c r="C11" s="32" t="s">
        <v>51</v>
      </c>
      <c r="D11" s="32"/>
      <c r="E11" s="126"/>
      <c r="F11" s="112">
        <f>E11-'SCHED 3'!F13+'SCHED 3'!F14-'SCHED 5'!F11+'SCHED 11'!F19+'SCHED 11'!F12</f>
        <v>0</v>
      </c>
      <c r="G11" s="112">
        <f>F11-'SCHED 3'!G13+'SCHED 3'!G14-'SCHED 5'!G11+'SCHED 11'!G19+'SCHED 11'!G12</f>
        <v>0</v>
      </c>
      <c r="H11" s="112">
        <f>G11-'SCHED 3'!H13+'SCHED 3'!H14-'SCHED 5'!H11+'SCHED 11'!H19+'SCHED 11'!H12</f>
        <v>0</v>
      </c>
      <c r="I11" s="112">
        <f>H11-'SCHED 3'!I13+'SCHED 3'!I14-'SCHED 5'!I11+'SCHED 11'!I19+'SCHED 11'!I12</f>
        <v>0</v>
      </c>
    </row>
    <row r="12" spans="1:9" ht="24">
      <c r="A12" s="32"/>
      <c r="B12" s="32"/>
      <c r="C12" s="127" t="s">
        <v>52</v>
      </c>
      <c r="D12" s="127"/>
      <c r="E12" s="126"/>
      <c r="F12" s="112">
        <f>E12-'SCHED 3'!F19+'SCHED 3'!F20+'SCHED 4'!F11-'SCHED 5'!F15-'SCHED 5'!F16-'SCHED 5'!F17-'SCHED 5'!F18-'SCHED 5'!F19-'SCHED 5'!F20+'SCHED 11'!F23</f>
        <v>0</v>
      </c>
      <c r="G12" s="112">
        <f>F12-'SCHED 3'!G19+'SCHED 3'!G20+'SCHED 4'!G11-'SCHED 5'!G15-'SCHED 5'!G16-'SCHED 5'!G17-'SCHED 5'!G18-'SCHED 5'!G19-'SCHED 5'!G20+'SCHED 11'!G23</f>
        <v>0</v>
      </c>
      <c r="H12" s="112">
        <f>G12-'SCHED 3'!H19+'SCHED 3'!H20+'SCHED 4'!H11-'SCHED 5'!H15-'SCHED 5'!H16-'SCHED 5'!H17-'SCHED 5'!H18-'SCHED 5'!H19-'SCHED 5'!H20+'SCHED 11'!H23</f>
        <v>0</v>
      </c>
      <c r="I12" s="112">
        <f>H12-'SCHED 3'!I19+'SCHED 3'!I20+'SCHED 4'!I11-'SCHED 5'!I15-'SCHED 5'!I16-'SCHED 5'!I17-'SCHED 5'!I18-'SCHED 5'!I19-'SCHED 5'!I20+'SCHED 11'!I23</f>
        <v>0</v>
      </c>
    </row>
    <row r="13" spans="1:9" ht="12">
      <c r="A13" s="32"/>
      <c r="B13" s="32"/>
      <c r="C13" s="32" t="s">
        <v>53</v>
      </c>
      <c r="D13" s="32"/>
      <c r="E13" s="128"/>
      <c r="F13" s="112">
        <f>E13-'SCHED 3'!F25+'SCHED 3'!F26+'SCHED 4'!F16-'SCHED 5'!F31-'SCHED 5'!F32+'SCHED 11'!F31</f>
        <v>0</v>
      </c>
      <c r="G13" s="112">
        <f>F13-'SCHED 3'!G25+'SCHED 3'!G26+'SCHED 4'!G16-'SCHED 5'!G31-'SCHED 5'!G32+'SCHED 11'!G31</f>
        <v>0</v>
      </c>
      <c r="H13" s="112">
        <f>G13-'SCHED 3'!H25+'SCHED 3'!H26+'SCHED 4'!H16-'SCHED 5'!H31-'SCHED 5'!H32+'SCHED 11'!H31</f>
        <v>0</v>
      </c>
      <c r="I13" s="112">
        <f>H13-'SCHED 3'!I25+'SCHED 3'!I26+'SCHED 4'!I16-'SCHED 5'!I31-'SCHED 5'!I32+'SCHED 11'!I31</f>
        <v>0</v>
      </c>
    </row>
    <row r="14" spans="1:9" ht="12">
      <c r="A14" s="32"/>
      <c r="B14" s="32"/>
      <c r="C14" s="32" t="s">
        <v>54</v>
      </c>
      <c r="D14" s="32"/>
      <c r="E14" s="128"/>
      <c r="F14" s="112">
        <f>E14-'SCHED 3'!F31+'SCHED 3'!F32-'SCHED 5'!F12+'SCHED 11'!F14</f>
        <v>0</v>
      </c>
      <c r="G14" s="112">
        <f>F14-'SCHED 3'!G31+'SCHED 3'!G32-'SCHED 5'!G12+'SCHED 11'!G14</f>
        <v>0</v>
      </c>
      <c r="H14" s="112">
        <f>G14-'SCHED 3'!H31+'SCHED 3'!H32-'SCHED 5'!H12+'SCHED 11'!H14</f>
        <v>0</v>
      </c>
      <c r="I14" s="112">
        <f>H14-'SCHED 3'!I31+'SCHED 3'!I32-'SCHED 5'!I12+'SCHED 11'!I14</f>
        <v>0</v>
      </c>
    </row>
    <row r="15" spans="1:9" ht="12">
      <c r="A15" s="32"/>
      <c r="B15" s="32"/>
      <c r="C15" s="32" t="s">
        <v>55</v>
      </c>
      <c r="D15" s="32"/>
      <c r="E15" s="128"/>
      <c r="F15" s="112">
        <f>E15-'SCHED 3'!F37+'SCHED 3'!F38+'SCHED 4'!F19-'SCHED 5'!F21-'SCHED 5'!F22-'SCHED 5'!F23-'SCHED 5'!F24-'SCHED 5'!F25-'SCHED 5'!F26+'SCHED 11'!F27</f>
        <v>0</v>
      </c>
      <c r="G15" s="112">
        <f>F15-'SCHED 3'!G37+'SCHED 3'!G38+'SCHED 4'!G19-'SCHED 5'!G21-'SCHED 5'!G22-'SCHED 5'!G23-'SCHED 5'!G24-'SCHED 5'!G25-'SCHED 5'!G26+'SCHED 11'!G27</f>
        <v>0</v>
      </c>
      <c r="H15" s="112">
        <f>G15-'SCHED 3'!H37+'SCHED 3'!H38+'SCHED 4'!H19-'SCHED 5'!H21-'SCHED 5'!H22-'SCHED 5'!H23-'SCHED 5'!H24-'SCHED 5'!H25-'SCHED 5'!H26+'SCHED 11'!H27</f>
        <v>0</v>
      </c>
      <c r="I15" s="112">
        <f>H15-'SCHED 3'!I37+'SCHED 3'!I38+'SCHED 4'!I19-'SCHED 5'!I21-'SCHED 5'!I22-'SCHED 5'!I23-'SCHED 5'!I24-'SCHED 5'!I25-'SCHED 5'!I26+'SCHED 11'!I27</f>
        <v>0</v>
      </c>
    </row>
    <row r="16" spans="1:9" ht="12">
      <c r="A16" s="32"/>
      <c r="B16" s="32"/>
      <c r="C16" s="32" t="s">
        <v>56</v>
      </c>
      <c r="D16" s="32"/>
      <c r="E16" s="128"/>
      <c r="F16" s="112">
        <f>E16-'SCHED 3'!F43+'SCHED 3'!F44+'SCHED 4'!F24-'SCHED 5'!F33-'SCHED 5'!F34+'SCHED 11'!F35</f>
        <v>0</v>
      </c>
      <c r="G16" s="112">
        <f>F16-'SCHED 3'!G43+'SCHED 3'!G44+'SCHED 4'!G24-'SCHED 5'!G33-'SCHED 5'!G34+'SCHED 11'!G35</f>
        <v>0</v>
      </c>
      <c r="H16" s="112">
        <f>G16-'SCHED 3'!H43+'SCHED 3'!H44+'SCHED 4'!H24-'SCHED 5'!H33-'SCHED 5'!H34+'SCHED 11'!H35</f>
        <v>0</v>
      </c>
      <c r="I16" s="112">
        <f>H16-'SCHED 3'!I43+'SCHED 3'!I44+'SCHED 4'!I24-'SCHED 5'!I33-'SCHED 5'!I34+'SCHED 11'!I35</f>
        <v>0</v>
      </c>
    </row>
    <row r="17" spans="1:9" ht="12">
      <c r="A17" s="34"/>
      <c r="B17" s="29"/>
      <c r="C17" s="33" t="s">
        <v>57</v>
      </c>
      <c r="D17" s="33"/>
      <c r="E17" s="128"/>
      <c r="F17" s="112">
        <f>E17-'SCHED 3'!F49+'SCHED 4'!F27+'SCHED 11'!F39</f>
        <v>0</v>
      </c>
      <c r="G17" s="112">
        <f>F17-'SCHED 3'!G49+'SCHED 4'!G27+'SCHED 11'!G39</f>
        <v>0</v>
      </c>
      <c r="H17" s="112">
        <f>G17-'SCHED 3'!H49+'SCHED 4'!H27+'SCHED 11'!H39</f>
        <v>0</v>
      </c>
      <c r="I17" s="112">
        <f>H17-'SCHED 3'!I49+'SCHED 4'!I27+'SCHED 11'!I39</f>
        <v>0</v>
      </c>
    </row>
    <row r="18" spans="1:9" ht="12">
      <c r="A18" s="32"/>
      <c r="B18" s="32"/>
      <c r="C18" s="32" t="s">
        <v>58</v>
      </c>
      <c r="D18" s="32"/>
      <c r="E18" s="128"/>
      <c r="F18" s="112">
        <f>E18-'SCHED 3'!F54+'SCHED 3'!F55+'SCHED 4'!F32-'SCHED 5'!F35-'SCHED 5'!F36+'SCHED 11'!F43</f>
        <v>0</v>
      </c>
      <c r="G18" s="112">
        <f>F18-'SCHED 3'!G54+'SCHED 3'!G55+'SCHED 4'!G32-'SCHED 5'!G35-'SCHED 5'!G36+'SCHED 11'!G43</f>
        <v>0</v>
      </c>
      <c r="H18" s="112">
        <f>G18-'SCHED 3'!H54+'SCHED 3'!H55+'SCHED 4'!H32-'SCHED 5'!H35-'SCHED 5'!H36+'SCHED 11'!H43</f>
        <v>0</v>
      </c>
      <c r="I18" s="112">
        <f>H18-'SCHED 3'!I54+'SCHED 3'!I55+'SCHED 4'!I32-'SCHED 5'!I35-'SCHED 5'!I36+'SCHED 11'!I43</f>
        <v>0</v>
      </c>
    </row>
    <row r="19" spans="1:9" ht="12">
      <c r="A19" s="32"/>
      <c r="B19" s="32"/>
      <c r="C19" s="34" t="s">
        <v>59</v>
      </c>
      <c r="D19" s="34"/>
      <c r="E19" s="112">
        <f>SUM(E11:E18)</f>
        <v>0</v>
      </c>
      <c r="F19" s="112">
        <f>SUM(F11:F18)</f>
        <v>0</v>
      </c>
      <c r="G19" s="112">
        <f>SUM(G11:G18)</f>
        <v>0</v>
      </c>
      <c r="H19" s="112">
        <f>SUM(H11:H18)</f>
        <v>0</v>
      </c>
      <c r="I19" s="112">
        <f>SUM(I11:I18)</f>
        <v>0</v>
      </c>
    </row>
    <row r="20" spans="1:9" ht="12">
      <c r="A20" s="32"/>
      <c r="B20" s="32"/>
      <c r="C20" s="32"/>
      <c r="D20" s="32"/>
      <c r="E20" s="114"/>
      <c r="F20" s="114"/>
      <c r="G20" s="114"/>
      <c r="H20" s="114"/>
      <c r="I20" s="114"/>
    </row>
    <row r="21" spans="1:9" ht="12">
      <c r="A21" s="32">
        <v>2</v>
      </c>
      <c r="B21" s="32" t="s">
        <v>60</v>
      </c>
      <c r="C21" s="32" t="s">
        <v>61</v>
      </c>
      <c r="D21" s="32"/>
      <c r="E21" s="129"/>
      <c r="F21" s="129"/>
      <c r="G21" s="129"/>
      <c r="H21" s="129"/>
      <c r="I21" s="129"/>
    </row>
    <row r="22" spans="1:9" ht="12">
      <c r="A22" s="32"/>
      <c r="B22" s="32"/>
      <c r="C22" s="32" t="s">
        <v>62</v>
      </c>
      <c r="D22" s="32"/>
      <c r="E22" s="78">
        <f>'SCHED 6'!E19</f>
        <v>0</v>
      </c>
      <c r="F22" s="78">
        <f>'SCHED 6'!F19</f>
        <v>0</v>
      </c>
      <c r="G22" s="78">
        <f>'SCHED 6'!G19</f>
        <v>0</v>
      </c>
      <c r="H22" s="78">
        <f>'SCHED 6'!H19</f>
        <v>0</v>
      </c>
      <c r="I22" s="78">
        <f>'SCHED 6'!I19</f>
        <v>0</v>
      </c>
    </row>
    <row r="23" spans="1:9" ht="12">
      <c r="A23" s="32"/>
      <c r="B23" s="32"/>
      <c r="C23" s="32" t="s">
        <v>487</v>
      </c>
      <c r="D23" s="32"/>
      <c r="E23" s="99"/>
      <c r="F23" s="99"/>
      <c r="G23" s="99"/>
      <c r="H23" s="99"/>
      <c r="I23" s="99"/>
    </row>
    <row r="24" spans="1:9" ht="33.75">
      <c r="A24" s="32"/>
      <c r="B24" s="32"/>
      <c r="C24" s="246" t="s">
        <v>488</v>
      </c>
      <c r="D24" s="246"/>
      <c r="E24" s="81"/>
      <c r="F24" s="81"/>
      <c r="G24" s="81"/>
      <c r="H24" s="81"/>
      <c r="I24" s="81"/>
    </row>
    <row r="25" spans="1:9" ht="12">
      <c r="A25" s="32"/>
      <c r="B25" s="32"/>
      <c r="C25" s="32" t="s">
        <v>489</v>
      </c>
      <c r="D25" s="32"/>
      <c r="E25" s="130"/>
      <c r="F25" s="130"/>
      <c r="G25" s="130"/>
      <c r="H25" s="130"/>
      <c r="I25" s="130"/>
    </row>
    <row r="26" spans="1:9" ht="12">
      <c r="A26" s="34"/>
      <c r="B26" s="29"/>
      <c r="C26" s="34" t="s">
        <v>511</v>
      </c>
      <c r="D26" s="34"/>
      <c r="E26" s="112">
        <f>E21+E22+E24+E25</f>
        <v>0</v>
      </c>
      <c r="F26" s="112">
        <f>F21+F22+F24+F25</f>
        <v>0</v>
      </c>
      <c r="G26" s="112">
        <f>G21+G22+G24+G25</f>
        <v>0</v>
      </c>
      <c r="H26" s="112">
        <f>H21+H22+H24+H25</f>
        <v>0</v>
      </c>
      <c r="I26" s="112">
        <f>I21+I22+I24+I25</f>
        <v>0</v>
      </c>
    </row>
    <row r="27" spans="1:4" ht="12">
      <c r="A27" s="76"/>
      <c r="B27" s="109"/>
      <c r="C27" s="131"/>
      <c r="D27" s="131"/>
    </row>
    <row r="28" spans="1:9" ht="12">
      <c r="A28" s="32">
        <v>3</v>
      </c>
      <c r="B28" s="32" t="s">
        <v>63</v>
      </c>
      <c r="C28" s="32" t="s">
        <v>64</v>
      </c>
      <c r="D28" s="32"/>
      <c r="E28" s="112">
        <f>'SCHED 7'!E11</f>
        <v>0</v>
      </c>
      <c r="F28" s="112">
        <f>'SCHED 7'!F11</f>
        <v>0</v>
      </c>
      <c r="G28" s="112">
        <f>'SCHED 7'!G11</f>
        <v>0</v>
      </c>
      <c r="H28" s="112">
        <f>'SCHED 7'!H11</f>
        <v>0</v>
      </c>
      <c r="I28" s="112">
        <f>'SCHED 7'!I11</f>
        <v>0</v>
      </c>
    </row>
    <row r="29" spans="1:9" ht="12">
      <c r="A29" s="32"/>
      <c r="B29" s="32" t="s">
        <v>65</v>
      </c>
      <c r="C29" s="32" t="s">
        <v>66</v>
      </c>
      <c r="D29" s="32"/>
      <c r="E29" s="112">
        <f>'SCHED 7'!E19</f>
        <v>0</v>
      </c>
      <c r="F29" s="112">
        <f>'SCHED 7'!F19</f>
        <v>0</v>
      </c>
      <c r="G29" s="112">
        <f>'SCHED 7'!G19</f>
        <v>0</v>
      </c>
      <c r="H29" s="112">
        <f>'SCHED 7'!H19</f>
        <v>0</v>
      </c>
      <c r="I29" s="112">
        <f>'SCHED 7'!I19</f>
        <v>0</v>
      </c>
    </row>
    <row r="30" spans="1:9" ht="12">
      <c r="A30" s="32"/>
      <c r="B30" s="32" t="s">
        <v>67</v>
      </c>
      <c r="C30" s="32" t="s">
        <v>68</v>
      </c>
      <c r="D30" s="32"/>
      <c r="E30" s="112">
        <f>'SCHED 7'!E27</f>
        <v>0</v>
      </c>
      <c r="F30" s="112">
        <f>'SCHED 7'!F27</f>
        <v>0</v>
      </c>
      <c r="G30" s="112">
        <f>'SCHED 7'!G27</f>
        <v>0</v>
      </c>
      <c r="H30" s="112">
        <f>'SCHED 7'!H27</f>
        <v>0</v>
      </c>
      <c r="I30" s="112">
        <f>'SCHED 7'!I27</f>
        <v>0</v>
      </c>
    </row>
    <row r="31" spans="1:9" ht="12">
      <c r="A31" s="32"/>
      <c r="B31" s="32"/>
      <c r="C31" s="32" t="s">
        <v>69</v>
      </c>
      <c r="D31" s="32"/>
      <c r="E31" s="110"/>
      <c r="F31" s="110"/>
      <c r="G31" s="110"/>
      <c r="H31" s="110"/>
      <c r="I31" s="110"/>
    </row>
    <row r="32" spans="1:9" ht="12">
      <c r="A32" s="32"/>
      <c r="B32" s="32"/>
      <c r="C32" s="32" t="s">
        <v>70</v>
      </c>
      <c r="D32" s="32"/>
      <c r="E32" s="110"/>
      <c r="F32" s="110"/>
      <c r="G32" s="110"/>
      <c r="H32" s="110"/>
      <c r="I32" s="110"/>
    </row>
    <row r="33" spans="1:9" ht="12">
      <c r="A33" s="32"/>
      <c r="B33" s="32"/>
      <c r="C33" s="32" t="s">
        <v>71</v>
      </c>
      <c r="D33" s="32"/>
      <c r="E33" s="112">
        <f>'SCHED 7'!E33</f>
        <v>0</v>
      </c>
      <c r="F33" s="112">
        <f>'SCHED 7'!F33</f>
        <v>0</v>
      </c>
      <c r="G33" s="112">
        <f>'SCHED 7'!G33</f>
        <v>0</v>
      </c>
      <c r="H33" s="112">
        <f>'SCHED 7'!H33</f>
        <v>0</v>
      </c>
      <c r="I33" s="112">
        <f>'SCHED 7'!I33</f>
        <v>0</v>
      </c>
    </row>
    <row r="34" spans="1:9" ht="12">
      <c r="A34" s="32"/>
      <c r="B34" s="32"/>
      <c r="C34" s="32" t="s">
        <v>72</v>
      </c>
      <c r="D34" s="32"/>
      <c r="E34" s="112">
        <f>'SCHED 7'!E40+'SCHED 7'!E49</f>
        <v>0</v>
      </c>
      <c r="F34" s="112">
        <f>'SCHED 7'!F40+'SCHED 7'!F49</f>
        <v>0</v>
      </c>
      <c r="G34" s="112">
        <f>'SCHED 7'!G40+'SCHED 7'!G49</f>
        <v>0</v>
      </c>
      <c r="H34" s="112">
        <f>'SCHED 7'!H40+'SCHED 7'!H49</f>
        <v>0</v>
      </c>
      <c r="I34" s="112">
        <f>'SCHED 7'!I40+'SCHED 7'!I49</f>
        <v>0</v>
      </c>
    </row>
    <row r="35" spans="1:9" ht="12">
      <c r="A35" s="32"/>
      <c r="B35" s="32"/>
      <c r="C35" s="34" t="s">
        <v>73</v>
      </c>
      <c r="D35" s="34"/>
      <c r="E35" s="112">
        <f>SUM(E28:E34)</f>
        <v>0</v>
      </c>
      <c r="F35" s="112">
        <f>SUM(F28:F34)</f>
        <v>0</v>
      </c>
      <c r="G35" s="112">
        <f>SUM(G28:G34)</f>
        <v>0</v>
      </c>
      <c r="H35" s="112">
        <f>SUM(H28:H34)</f>
        <v>0</v>
      </c>
      <c r="I35" s="112">
        <f>SUM(I28:I34)</f>
        <v>0</v>
      </c>
    </row>
    <row r="36" spans="1:9" ht="12">
      <c r="A36" s="76"/>
      <c r="B36" s="109"/>
      <c r="C36" s="109"/>
      <c r="D36" s="109"/>
      <c r="E36" s="132"/>
      <c r="F36" s="132"/>
      <c r="G36" s="132"/>
      <c r="H36" s="132"/>
      <c r="I36" s="132"/>
    </row>
    <row r="37" spans="1:9" ht="12">
      <c r="A37" s="32">
        <v>4</v>
      </c>
      <c r="B37" s="34" t="s">
        <v>74</v>
      </c>
      <c r="C37" s="29"/>
      <c r="D37" s="29"/>
      <c r="E37" s="112">
        <f>E26-E35</f>
        <v>0</v>
      </c>
      <c r="F37" s="112">
        <f>F26-F35</f>
        <v>0</v>
      </c>
      <c r="G37" s="112">
        <f>G26-G35</f>
        <v>0</v>
      </c>
      <c r="H37" s="112">
        <f>H26-H35</f>
        <v>0</v>
      </c>
      <c r="I37" s="112">
        <f>I26-I35</f>
        <v>0</v>
      </c>
    </row>
    <row r="38" spans="1:9" ht="12">
      <c r="A38" s="32"/>
      <c r="B38" s="29"/>
      <c r="C38" s="29"/>
      <c r="D38" s="29"/>
      <c r="E38" s="114"/>
      <c r="F38" s="114"/>
      <c r="G38" s="114"/>
      <c r="H38" s="114"/>
      <c r="I38" s="114"/>
    </row>
    <row r="39" spans="1:9" ht="12">
      <c r="A39" s="32">
        <v>5</v>
      </c>
      <c r="B39" s="34" t="s">
        <v>75</v>
      </c>
      <c r="C39" s="29"/>
      <c r="D39" s="29"/>
      <c r="E39" s="112">
        <f>E37+E19</f>
        <v>0</v>
      </c>
      <c r="F39" s="112">
        <f>F37+F19</f>
        <v>0</v>
      </c>
      <c r="G39" s="112">
        <f>G37+G19</f>
        <v>0</v>
      </c>
      <c r="H39" s="112">
        <f>H37+H19</f>
        <v>0</v>
      </c>
      <c r="I39" s="112">
        <f>I37+I19</f>
        <v>0</v>
      </c>
    </row>
    <row r="40" spans="1:9" ht="12">
      <c r="A40" s="34"/>
      <c r="B40" s="29"/>
      <c r="C40" s="29"/>
      <c r="D40" s="29"/>
      <c r="E40" s="114"/>
      <c r="F40" s="114"/>
      <c r="G40" s="114"/>
      <c r="H40" s="114"/>
      <c r="I40" s="114"/>
    </row>
    <row r="41" spans="1:9" ht="12">
      <c r="A41" s="32">
        <v>6</v>
      </c>
      <c r="B41" s="32" t="s">
        <v>76</v>
      </c>
      <c r="C41" s="32" t="s">
        <v>77</v>
      </c>
      <c r="D41" s="32"/>
      <c r="E41" s="112">
        <f>'SCHED 7'!E20</f>
        <v>0</v>
      </c>
      <c r="F41" s="112">
        <f>'SCHED 7'!F20</f>
        <v>0</v>
      </c>
      <c r="G41" s="112">
        <f>'SCHED 7'!G20</f>
        <v>0</v>
      </c>
      <c r="H41" s="112">
        <f>'SCHED 7'!H20</f>
        <v>0</v>
      </c>
      <c r="I41" s="112">
        <f>'SCHED 7'!I20</f>
        <v>0</v>
      </c>
    </row>
    <row r="42" spans="1:9" ht="12">
      <c r="A42" s="32"/>
      <c r="B42" s="32" t="s">
        <v>78</v>
      </c>
      <c r="C42" s="32" t="s">
        <v>79</v>
      </c>
      <c r="D42" s="32"/>
      <c r="E42" s="112">
        <f>'SCHED 7'!E28</f>
        <v>0</v>
      </c>
      <c r="F42" s="112">
        <f>'SCHED 7'!F28</f>
        <v>0</v>
      </c>
      <c r="G42" s="112">
        <f>'SCHED 7'!G28</f>
        <v>0</v>
      </c>
      <c r="H42" s="112">
        <f>'SCHED 7'!H28</f>
        <v>0</v>
      </c>
      <c r="I42" s="112">
        <f>'SCHED 7'!I28</f>
        <v>0</v>
      </c>
    </row>
    <row r="43" spans="1:9" ht="12">
      <c r="A43" s="32"/>
      <c r="B43" s="32" t="s">
        <v>67</v>
      </c>
      <c r="C43" s="32" t="s">
        <v>80</v>
      </c>
      <c r="D43" s="32"/>
      <c r="E43" s="112">
        <f>'SCHED 7'!E41+'SCHED 7'!E50</f>
        <v>0</v>
      </c>
      <c r="F43" s="112">
        <f>'SCHED 7'!F41+'SCHED 7'!F50</f>
        <v>0</v>
      </c>
      <c r="G43" s="112">
        <f>'SCHED 7'!G41+'SCHED 7'!G50</f>
        <v>0</v>
      </c>
      <c r="H43" s="112">
        <f>'SCHED 7'!H41+'SCHED 7'!H50</f>
        <v>0</v>
      </c>
      <c r="I43" s="112">
        <f>'SCHED 7'!I41+'SCHED 7'!I50</f>
        <v>0</v>
      </c>
    </row>
    <row r="44" spans="1:9" ht="12">
      <c r="A44" s="32"/>
      <c r="B44" s="32"/>
      <c r="C44" s="34" t="s">
        <v>81</v>
      </c>
      <c r="D44" s="34"/>
      <c r="E44" s="112">
        <f>SUM(E41:E43)</f>
        <v>0</v>
      </c>
      <c r="F44" s="112">
        <f>SUM(F41:F43)</f>
        <v>0</v>
      </c>
      <c r="G44" s="112">
        <f>SUM(G41:G43)</f>
        <v>0</v>
      </c>
      <c r="H44" s="112">
        <f>SUM(H41:H43)</f>
        <v>0</v>
      </c>
      <c r="I44" s="112">
        <f>SUM(I41:I43)</f>
        <v>0</v>
      </c>
    </row>
    <row r="45" spans="1:9" ht="12">
      <c r="A45" s="32"/>
      <c r="B45" s="32"/>
      <c r="C45" s="32"/>
      <c r="D45" s="32"/>
      <c r="E45" s="114"/>
      <c r="F45" s="114"/>
      <c r="G45" s="114"/>
      <c r="H45" s="114"/>
      <c r="I45" s="114"/>
    </row>
    <row r="46" spans="1:9" ht="12">
      <c r="A46" s="32">
        <v>7</v>
      </c>
      <c r="B46" s="32" t="s">
        <v>345</v>
      </c>
      <c r="C46" s="32"/>
      <c r="D46" s="32"/>
      <c r="E46" s="112">
        <f>'SCHED 8'!E25+'SCHED 8'!E31</f>
        <v>0</v>
      </c>
      <c r="F46" s="112">
        <f>'SCHED 8'!F25+'SCHED 8'!F31</f>
        <v>0</v>
      </c>
      <c r="G46" s="112">
        <f>'SCHED 8'!G25+'SCHED 8'!G31</f>
        <v>0</v>
      </c>
      <c r="H46" s="112">
        <f>'SCHED 8'!H25+'SCHED 8'!H31</f>
        <v>0</v>
      </c>
      <c r="I46" s="112">
        <f>'SCHED 8'!I25+'SCHED 8'!I31</f>
        <v>0</v>
      </c>
    </row>
    <row r="47" spans="1:9" ht="12">
      <c r="A47" s="32"/>
      <c r="B47" s="32"/>
      <c r="C47" s="29"/>
      <c r="D47" s="29"/>
      <c r="E47" s="133"/>
      <c r="F47" s="133"/>
      <c r="G47" s="133"/>
      <c r="H47" s="133"/>
      <c r="I47" s="133"/>
    </row>
    <row r="48" spans="1:9" ht="12">
      <c r="A48" s="32">
        <v>8</v>
      </c>
      <c r="B48" s="34" t="s">
        <v>83</v>
      </c>
      <c r="C48" s="29"/>
      <c r="D48" s="29"/>
      <c r="E48" s="134">
        <f>E39-E44-E46</f>
        <v>0</v>
      </c>
      <c r="F48" s="134">
        <f>F39-F44-F46</f>
        <v>0</v>
      </c>
      <c r="G48" s="134">
        <f>G39-G44-G46</f>
        <v>0</v>
      </c>
      <c r="H48" s="134">
        <f>H39-H44-H46</f>
        <v>0</v>
      </c>
      <c r="I48" s="134">
        <f>I39-I44-I46</f>
        <v>0</v>
      </c>
    </row>
    <row r="49" spans="1:9" ht="12">
      <c r="A49" s="32"/>
      <c r="B49" s="32"/>
      <c r="C49" s="29"/>
      <c r="D49" s="29"/>
      <c r="E49" s="32"/>
      <c r="F49" s="32"/>
      <c r="G49" s="32"/>
      <c r="H49" s="32"/>
      <c r="I49" s="32"/>
    </row>
    <row r="50" spans="1:9" ht="12">
      <c r="A50" s="32">
        <v>9</v>
      </c>
      <c r="B50" s="32" t="s">
        <v>84</v>
      </c>
      <c r="C50" s="32"/>
      <c r="D50" s="32"/>
      <c r="E50" s="135">
        <f>'SCHED 8'!E18</f>
        <v>0</v>
      </c>
      <c r="F50" s="136">
        <f>'SCHED 8'!F18</f>
        <v>0</v>
      </c>
      <c r="G50" s="136">
        <f>'SCHED 8'!G18</f>
        <v>0</v>
      </c>
      <c r="H50" s="136">
        <f>'SCHED 8'!H18</f>
        <v>0</v>
      </c>
      <c r="I50" s="137">
        <f>'SCHED 8'!I18</f>
        <v>0</v>
      </c>
    </row>
    <row r="51" spans="1:9" ht="12">
      <c r="A51" s="32"/>
      <c r="B51" s="32"/>
      <c r="C51" s="32"/>
      <c r="D51" s="32"/>
      <c r="E51" s="99"/>
      <c r="F51" s="99"/>
      <c r="G51" s="99"/>
      <c r="H51" s="99"/>
      <c r="I51" s="99"/>
    </row>
    <row r="52" spans="1:9" ht="12">
      <c r="A52" s="32">
        <v>10</v>
      </c>
      <c r="B52" s="32" t="s">
        <v>85</v>
      </c>
      <c r="C52" s="32"/>
      <c r="D52" s="32"/>
      <c r="E52" s="138"/>
      <c r="F52" s="136">
        <f>'SCHED 11'!F50</f>
        <v>0</v>
      </c>
      <c r="G52" s="136">
        <f>'SCHED 11'!G50</f>
        <v>0</v>
      </c>
      <c r="H52" s="136">
        <f>'SCHED 11'!H50</f>
        <v>0</v>
      </c>
      <c r="I52" s="137">
        <f>'SCHED 11'!I50</f>
        <v>0</v>
      </c>
    </row>
    <row r="53" spans="1:9" ht="12">
      <c r="A53" s="32">
        <v>11</v>
      </c>
      <c r="B53" s="32" t="s">
        <v>86</v>
      </c>
      <c r="C53" s="29"/>
      <c r="D53" s="29"/>
      <c r="E53" s="139"/>
      <c r="F53" s="140">
        <f>E53-'FORM 1'!F60</f>
        <v>0</v>
      </c>
      <c r="G53" s="140">
        <f>F53-'FORM 1'!G60</f>
        <v>0</v>
      </c>
      <c r="H53" s="140">
        <f>G53-'FORM 1'!H60</f>
        <v>0</v>
      </c>
      <c r="I53" s="140">
        <f>H53-'FORM 1'!I60</f>
        <v>0</v>
      </c>
    </row>
    <row r="54" spans="1:9" ht="12">
      <c r="A54" s="32">
        <v>12</v>
      </c>
      <c r="B54" s="33" t="s">
        <v>87</v>
      </c>
      <c r="C54" s="32"/>
      <c r="D54" s="32"/>
      <c r="E54" s="110"/>
      <c r="F54" s="112">
        <f>E54-'FORM 1'!F61</f>
        <v>0</v>
      </c>
      <c r="G54" s="112">
        <f>F54-'FORM 1'!G61</f>
        <v>0</v>
      </c>
      <c r="H54" s="112">
        <f>G54-'FORM 1'!H61</f>
        <v>0</v>
      </c>
      <c r="I54" s="112">
        <f>H54-'FORM 1'!I61</f>
        <v>0</v>
      </c>
    </row>
    <row r="55" spans="1:9" ht="12">
      <c r="A55" s="32">
        <v>13</v>
      </c>
      <c r="B55" s="32" t="s">
        <v>88</v>
      </c>
      <c r="C55" s="29"/>
      <c r="D55" s="29"/>
      <c r="E55" s="112">
        <f>'FORM 1'!F58</f>
        <v>0</v>
      </c>
      <c r="F55" s="112">
        <f>'FORM 1'!F62</f>
        <v>0</v>
      </c>
      <c r="G55" s="112">
        <f>'FORM 1'!G62</f>
        <v>0</v>
      </c>
      <c r="H55" s="112">
        <f>'FORM 1'!H62</f>
        <v>0</v>
      </c>
      <c r="I55" s="112">
        <f>'FORM 1'!I62</f>
        <v>0</v>
      </c>
    </row>
    <row r="56" spans="1:9" ht="12">
      <c r="A56" s="32"/>
      <c r="B56" s="29"/>
      <c r="C56" s="29"/>
      <c r="D56" s="29"/>
      <c r="E56" s="133"/>
      <c r="F56" s="141"/>
      <c r="G56" s="141"/>
      <c r="H56" s="141"/>
      <c r="I56" s="141"/>
    </row>
    <row r="57" spans="1:9" ht="12">
      <c r="A57" s="32">
        <v>14</v>
      </c>
      <c r="B57" s="34" t="s">
        <v>342</v>
      </c>
      <c r="C57" s="32"/>
      <c r="D57" s="32"/>
      <c r="E57" s="112">
        <f>E52+E53+E54+E55</f>
        <v>0</v>
      </c>
      <c r="F57" s="112">
        <f>F52+F53+F54+F55</f>
        <v>0</v>
      </c>
      <c r="G57" s="112">
        <f>G52+G53+G54+G55</f>
        <v>0</v>
      </c>
      <c r="H57" s="112">
        <f>H52+H53+H54+H55</f>
        <v>0</v>
      </c>
      <c r="I57" s="112">
        <f>I52+I53+I54+I55</f>
        <v>0</v>
      </c>
    </row>
    <row r="58" spans="1:9" ht="12">
      <c r="A58" s="34"/>
      <c r="B58" s="29"/>
      <c r="C58" s="32"/>
      <c r="D58" s="32"/>
      <c r="E58" s="34"/>
      <c r="F58" s="34"/>
      <c r="G58" s="34"/>
      <c r="H58" s="34"/>
      <c r="I58" s="34"/>
    </row>
    <row r="59" spans="1:9" ht="12">
      <c r="A59" s="32">
        <v>15</v>
      </c>
      <c r="B59" s="142" t="s">
        <v>89</v>
      </c>
      <c r="C59" s="32"/>
      <c r="D59" s="32"/>
      <c r="E59" s="90">
        <f>(E50+E57)</f>
        <v>0</v>
      </c>
      <c r="F59" s="90">
        <f>(F50+F57)</f>
        <v>0</v>
      </c>
      <c r="G59" s="90">
        <f>(G50+G57)</f>
        <v>0</v>
      </c>
      <c r="H59" s="90">
        <f>(H50+H57)</f>
        <v>0</v>
      </c>
      <c r="I59" s="90">
        <f>(I50+I57)</f>
        <v>0</v>
      </c>
    </row>
    <row r="60" spans="1:9" ht="12">
      <c r="A60" s="76"/>
      <c r="B60" s="109"/>
      <c r="C60" s="143"/>
      <c r="D60" s="143"/>
      <c r="E60" s="76"/>
      <c r="F60" s="76"/>
      <c r="G60" s="76"/>
      <c r="H60" s="76"/>
      <c r="I60" s="76"/>
    </row>
    <row r="61" spans="1:9" s="143" customFormat="1" ht="15.75">
      <c r="A61" s="77"/>
      <c r="B61" s="124">
        <f>IF(AND((E48+F48+G48+H48+I48)&lt;=(E59+F59+G59+H59+I59+5),(E48+F48+G48+H48+I48)&gt;=(E59+F59+G59+H59+I59-5)),"","Balance sheet does not balance")</f>
      </c>
      <c r="C61" s="77"/>
      <c r="D61" s="77"/>
      <c r="E61" s="77"/>
      <c r="F61" s="77"/>
      <c r="G61" s="77"/>
      <c r="H61" s="77"/>
      <c r="I61" s="77"/>
    </row>
    <row r="62" spans="1:9" ht="12">
      <c r="A62" s="143"/>
      <c r="B62" s="44">
        <f>IF(AND('FORM 5'!F29="N",E11+F11+G11+H11+I11+E14+F14+G14+H14+I14&lt;&gt;E52+F52+G52+H52+I52),"WARNING, total of inherited assets does not equal balance on revaluation reserve","")</f>
      </c>
      <c r="E62" s="143"/>
      <c r="F62" s="143"/>
      <c r="G62" s="143"/>
      <c r="H62" s="143"/>
      <c r="I62" s="143"/>
    </row>
    <row r="63" spans="1:9" ht="12">
      <c r="A63" s="143"/>
      <c r="B63" s="44"/>
      <c r="E63" s="143"/>
      <c r="F63" s="143"/>
      <c r="G63" s="143"/>
      <c r="H63" s="143"/>
      <c r="I63" s="143"/>
    </row>
    <row r="64" spans="1:9" ht="12">
      <c r="A64" s="143"/>
      <c r="B64" s="44"/>
      <c r="E64" s="143"/>
      <c r="F64" s="143"/>
      <c r="G64" s="143"/>
      <c r="H64" s="143"/>
      <c r="I64" s="143"/>
    </row>
  </sheetData>
  <sheetProtection password="884D" sheet="1" objects="1" scenarios="1"/>
  <printOptions/>
  <pageMargins left="0.7480314960629921" right="0.7480314960629921" top="0.984251968503937" bottom="0.984251968503937" header="0.5118110236220472" footer="0.5118110236220472"/>
  <pageSetup fitToHeight="1" fitToWidth="1" horizontalDpi="300" verticalDpi="300" orientation="portrait" paperSize="9" scale="78" r:id="rId1"/>
  <headerFooter alignWithMargins="0">
    <oddHeader>&amp;C&amp;A</oddHeader>
    <oddFooter>&amp;C&amp;D    &amp;T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6"/>
  <sheetViews>
    <sheetView workbookViewId="0" topLeftCell="A27">
      <selection activeCell="B51" sqref="B51"/>
    </sheetView>
  </sheetViews>
  <sheetFormatPr defaultColWidth="9.140625" defaultRowHeight="12.75"/>
  <cols>
    <col min="1" max="1" width="2.7109375" style="77" customWidth="1"/>
    <col min="2" max="2" width="31.7109375" style="77" customWidth="1"/>
    <col min="3" max="3" width="17.7109375" style="77" customWidth="1"/>
    <col min="4" max="4" width="6.57421875" style="77" customWidth="1"/>
    <col min="5" max="5" width="8.421875" style="77" customWidth="1"/>
    <col min="6" max="9" width="8.7109375" style="77" customWidth="1"/>
    <col min="10" max="16384" width="9.140625" style="77" customWidth="1"/>
  </cols>
  <sheetData>
    <row r="1" spans="1:9" ht="12">
      <c r="A1" s="34" t="s">
        <v>434</v>
      </c>
      <c r="B1" s="32"/>
      <c r="C1" s="108"/>
      <c r="D1" s="76"/>
      <c r="E1" s="76"/>
      <c r="F1" s="76"/>
      <c r="G1" s="76"/>
      <c r="H1" s="76"/>
      <c r="I1" s="76"/>
    </row>
    <row r="2" spans="1:9" ht="12">
      <c r="A2" s="34" t="s">
        <v>429</v>
      </c>
      <c r="B2" s="32"/>
      <c r="C2" s="108"/>
      <c r="D2" s="76"/>
      <c r="E2" s="76"/>
      <c r="F2" s="76"/>
      <c r="G2" s="76"/>
      <c r="H2" s="76"/>
      <c r="I2" s="76"/>
    </row>
    <row r="3" spans="1:9" ht="12">
      <c r="A3" s="34" t="s">
        <v>90</v>
      </c>
      <c r="B3" s="32"/>
      <c r="C3" s="108"/>
      <c r="D3" s="76"/>
      <c r="E3" s="76"/>
      <c r="F3" s="76"/>
      <c r="G3" s="76"/>
      <c r="H3" s="76"/>
      <c r="I3" s="76"/>
    </row>
    <row r="4" spans="1:9" ht="12">
      <c r="A4" s="34"/>
      <c r="B4" s="32"/>
      <c r="C4" s="108"/>
      <c r="D4" s="76"/>
      <c r="E4" s="76"/>
      <c r="F4" s="76"/>
      <c r="G4" s="76"/>
      <c r="H4" s="76"/>
      <c r="I4" s="76"/>
    </row>
    <row r="5" spans="1:9" ht="12">
      <c r="A5" s="34" t="s">
        <v>514</v>
      </c>
      <c r="B5" s="34"/>
      <c r="D5" s="34">
        <f>IF(INDEX(DETAILS,1,1)="","",INDEX(DETAILS,1,1))</f>
      </c>
      <c r="E5" s="76"/>
      <c r="F5" s="76"/>
      <c r="G5" s="76"/>
      <c r="H5" s="76"/>
      <c r="I5" s="76"/>
    </row>
    <row r="6" spans="1:9" ht="12">
      <c r="A6" s="34" t="s">
        <v>515</v>
      </c>
      <c r="B6" s="34"/>
      <c r="D6" s="34">
        <f>IF(INDEX(DETAILS,2,1)="","",INDEX(DETAILS,2,1))</f>
      </c>
      <c r="E6" s="76"/>
      <c r="F6" s="76"/>
      <c r="G6" s="76"/>
      <c r="H6" s="76"/>
      <c r="I6" s="76"/>
    </row>
    <row r="7" spans="1:9" ht="12">
      <c r="A7" s="34" t="s">
        <v>516</v>
      </c>
      <c r="B7" s="34"/>
      <c r="D7" s="34">
        <f>IF(INDEX(DETAILS,3,1)="","",INDEX(DETAILS,3,1))</f>
      </c>
      <c r="E7" s="76"/>
      <c r="F7" s="76"/>
      <c r="G7" s="76"/>
      <c r="H7" s="76"/>
      <c r="I7" s="76"/>
    </row>
    <row r="9" spans="2:9" ht="48">
      <c r="B9" s="109"/>
      <c r="C9" s="109"/>
      <c r="D9" s="76"/>
      <c r="F9" s="28" t="str">
        <f>'FORM 1'!F9</f>
        <v>Year Ended 31/7/2004</v>
      </c>
      <c r="G9" s="28" t="str">
        <f>'FORM 1'!G9</f>
        <v>Year Ended 31/7/2005</v>
      </c>
      <c r="H9" s="28" t="str">
        <f>'FORM 1'!H9</f>
        <v>Year Ended 31/7/2006</v>
      </c>
      <c r="I9" s="28" t="str">
        <f>'FORM 1'!I9</f>
        <v>Year Ended 31/7/2007</v>
      </c>
    </row>
    <row r="10" spans="1:9" ht="12">
      <c r="A10" s="34"/>
      <c r="B10" s="29"/>
      <c r="C10" s="29"/>
      <c r="D10" s="34"/>
      <c r="E10" s="32"/>
      <c r="F10" s="48" t="s">
        <v>380</v>
      </c>
      <c r="G10" s="48" t="s">
        <v>380</v>
      </c>
      <c r="H10" s="48" t="s">
        <v>380</v>
      </c>
      <c r="I10" s="48" t="s">
        <v>380</v>
      </c>
    </row>
    <row r="11" spans="1:9" ht="12">
      <c r="A11" s="32">
        <v>1</v>
      </c>
      <c r="B11" s="32" t="s">
        <v>91</v>
      </c>
      <c r="C11" s="29"/>
      <c r="D11" s="34"/>
      <c r="E11" s="32"/>
      <c r="F11" s="112">
        <f>'SCHED 12'!F24</f>
        <v>0</v>
      </c>
      <c r="G11" s="112">
        <f>'SCHED 12'!G24</f>
        <v>0</v>
      </c>
      <c r="H11" s="112">
        <f>'SCHED 12'!H24</f>
        <v>0</v>
      </c>
      <c r="I11" s="112">
        <f>'SCHED 12'!I24</f>
        <v>0</v>
      </c>
    </row>
    <row r="12" spans="1:9" ht="12">
      <c r="A12" s="34"/>
      <c r="B12" s="29"/>
      <c r="C12" s="29"/>
      <c r="D12" s="34"/>
      <c r="E12" s="32"/>
      <c r="F12" s="114"/>
      <c r="G12" s="114"/>
      <c r="H12" s="114"/>
      <c r="I12" s="114"/>
    </row>
    <row r="13" spans="1:9" ht="12">
      <c r="A13" s="32">
        <v>2</v>
      </c>
      <c r="B13" s="32" t="s">
        <v>92</v>
      </c>
      <c r="C13" s="29"/>
      <c r="D13" s="34"/>
      <c r="E13" s="32"/>
      <c r="F13" s="114"/>
      <c r="G13" s="114"/>
      <c r="H13" s="114"/>
      <c r="I13" s="114"/>
    </row>
    <row r="14" spans="1:9" ht="12">
      <c r="A14" s="34"/>
      <c r="B14" s="32" t="s">
        <v>93</v>
      </c>
      <c r="C14" s="32"/>
      <c r="D14" s="34"/>
      <c r="E14" s="32"/>
      <c r="F14" s="112">
        <f>'FORM 1'!F42+'SCHED 6'!E14-'SCHED 6'!F14</f>
        <v>0</v>
      </c>
      <c r="G14" s="112">
        <f>'FORM 1'!G42+'SCHED 6'!F14-'SCHED 6'!G14</f>
        <v>0</v>
      </c>
      <c r="H14" s="112">
        <f>'FORM 1'!H42+'SCHED 6'!G14-'SCHED 6'!H14</f>
        <v>0</v>
      </c>
      <c r="I14" s="112">
        <f>'FORM 1'!I42+'SCHED 6'!H14-'SCHED 6'!I14</f>
        <v>0</v>
      </c>
    </row>
    <row r="15" spans="1:9" ht="12">
      <c r="A15" s="34"/>
      <c r="B15" s="32" t="s">
        <v>94</v>
      </c>
      <c r="C15" s="32"/>
      <c r="D15" s="34"/>
      <c r="E15" s="32"/>
      <c r="F15" s="112">
        <f>-('FORM 2A'!F29+'SCHED 7'!E45-'SCHED 7'!F45-'SCHED 9'!F12)</f>
        <v>0</v>
      </c>
      <c r="G15" s="112">
        <f>-('FORM 2A'!G29+'SCHED 7'!F45-'SCHED 7'!G45-'SCHED 9'!G12)</f>
        <v>0</v>
      </c>
      <c r="H15" s="112">
        <f>-('FORM 2A'!H29+'SCHED 7'!G45-'SCHED 7'!H45-'SCHED 9'!H12)</f>
        <v>0</v>
      </c>
      <c r="I15" s="112">
        <f>-('FORM 2A'!I29+'SCHED 7'!H45-'SCHED 7'!I45-'SCHED 9'!I12)</f>
        <v>0</v>
      </c>
    </row>
    <row r="16" spans="1:9" s="119" customFormat="1" ht="12">
      <c r="A16" s="34"/>
      <c r="B16" s="32" t="s">
        <v>95</v>
      </c>
      <c r="C16" s="32"/>
      <c r="D16" s="34"/>
      <c r="E16" s="32"/>
      <c r="F16" s="112">
        <f>-'SCHED 9'!F12</f>
        <v>0</v>
      </c>
      <c r="G16" s="112">
        <f>-'SCHED 9'!G12</f>
        <v>0</v>
      </c>
      <c r="H16" s="112">
        <f>-'SCHED 9'!H12</f>
        <v>0</v>
      </c>
      <c r="I16" s="112">
        <f>-'SCHED 9'!I12</f>
        <v>0</v>
      </c>
    </row>
    <row r="17" spans="1:9" ht="12">
      <c r="A17" s="144"/>
      <c r="B17" s="145" t="s">
        <v>96</v>
      </c>
      <c r="C17" s="145"/>
      <c r="D17" s="144"/>
      <c r="E17" s="145"/>
      <c r="F17" s="146">
        <f>SUM(F14:F16)</f>
        <v>0</v>
      </c>
      <c r="G17" s="146">
        <f>SUM(G14:G16)</f>
        <v>0</v>
      </c>
      <c r="H17" s="146">
        <f>SUM(H14:H16)</f>
        <v>0</v>
      </c>
      <c r="I17" s="146">
        <f>SUM(I14:I16)</f>
        <v>0</v>
      </c>
    </row>
    <row r="18" spans="1:9" ht="12">
      <c r="A18" s="34"/>
      <c r="B18" s="29"/>
      <c r="C18" s="29"/>
      <c r="D18" s="34"/>
      <c r="E18" s="34"/>
      <c r="F18" s="133"/>
      <c r="G18" s="133"/>
      <c r="H18" s="133"/>
      <c r="I18" s="133"/>
    </row>
    <row r="19" spans="1:9" ht="12">
      <c r="A19" s="32">
        <v>3</v>
      </c>
      <c r="B19" s="33" t="s">
        <v>35</v>
      </c>
      <c r="C19" s="29"/>
      <c r="D19" s="34"/>
      <c r="E19" s="34"/>
      <c r="F19" s="147">
        <v>0</v>
      </c>
      <c r="G19" s="111">
        <v>0</v>
      </c>
      <c r="H19" s="111">
        <v>0</v>
      </c>
      <c r="I19" s="111">
        <v>0</v>
      </c>
    </row>
    <row r="20" spans="1:9" ht="12">
      <c r="A20" s="34"/>
      <c r="B20" s="29"/>
      <c r="C20" s="29"/>
      <c r="D20" s="34"/>
      <c r="E20" s="32"/>
      <c r="F20" s="148"/>
      <c r="G20" s="148"/>
      <c r="H20" s="148"/>
      <c r="I20" s="148"/>
    </row>
    <row r="21" spans="1:9" ht="12">
      <c r="A21" s="32">
        <v>4</v>
      </c>
      <c r="B21" s="32" t="s">
        <v>97</v>
      </c>
      <c r="C21" s="29"/>
      <c r="D21" s="34"/>
      <c r="E21" s="32"/>
      <c r="F21" s="148"/>
      <c r="G21" s="148"/>
      <c r="H21" s="148"/>
      <c r="I21" s="148"/>
    </row>
    <row r="22" spans="1:9" ht="12">
      <c r="A22" s="34"/>
      <c r="B22" s="32" t="s">
        <v>98</v>
      </c>
      <c r="C22" s="32"/>
      <c r="D22" s="34"/>
      <c r="E22" s="32"/>
      <c r="F22" s="112">
        <f>-('SCHED 4'!F11+'SCHED 4'!F14+'SCHED 4'!F19+'SCHED 4'!F22+'SCHED 4'!F27+'SCHED 4'!F30-'SCHED 2'!F25)</f>
        <v>0</v>
      </c>
      <c r="G22" s="112">
        <f>-('SCHED 4'!G11+'SCHED 4'!G14+'SCHED 4'!G19+'SCHED 4'!G22+'SCHED 4'!G27+'SCHED 4'!G30-'SCHED 2'!G25)</f>
        <v>0</v>
      </c>
      <c r="H22" s="112">
        <f>-('SCHED 4'!H11+'SCHED 4'!H14+'SCHED 4'!H19+'SCHED 4'!H22+'SCHED 4'!H27+'SCHED 4'!H30-'SCHED 2'!H25)</f>
        <v>0</v>
      </c>
      <c r="I22" s="112">
        <f>-('SCHED 4'!I11+'SCHED 4'!I14+'SCHED 4'!I19+'SCHED 4'!I22+'SCHED 4'!I27+'SCHED 4'!I30-'SCHED 2'!I25)</f>
        <v>0</v>
      </c>
    </row>
    <row r="23" spans="1:9" ht="12">
      <c r="A23" s="34"/>
      <c r="B23" s="32" t="s">
        <v>99</v>
      </c>
      <c r="C23" s="32"/>
      <c r="D23" s="34"/>
      <c r="E23" s="32"/>
      <c r="F23" s="112">
        <f>'SCHED 3'!F11+'SCHED 3'!F17+'SCHED 3'!F23+'SCHED 3'!F29+'SCHED 3'!F35+'SCHED 3'!F41+'SCHED 3'!F47+'SCHED 3'!F52</f>
        <v>0</v>
      </c>
      <c r="G23" s="112">
        <f>'SCHED 3'!G11+'SCHED 3'!G17+'SCHED 3'!G23+'SCHED 3'!G29+'SCHED 3'!G35+'SCHED 3'!G41+'SCHED 3'!G47+'SCHED 3'!G52</f>
        <v>0</v>
      </c>
      <c r="H23" s="112">
        <f>'SCHED 3'!H11+'SCHED 3'!H17+'SCHED 3'!H23+'SCHED 3'!H29+'SCHED 3'!H35+'SCHED 3'!H41+'SCHED 3'!H47+'SCHED 3'!H52</f>
        <v>0</v>
      </c>
      <c r="I23" s="112">
        <f>'SCHED 3'!I11+'SCHED 3'!I17+'SCHED 3'!I23+'SCHED 3'!I29+'SCHED 3'!I35+'SCHED 3'!I41+'SCHED 3'!I47+'SCHED 3'!I52</f>
        <v>0</v>
      </c>
    </row>
    <row r="24" spans="1:9" ht="12">
      <c r="A24" s="34"/>
      <c r="B24" s="32" t="s">
        <v>100</v>
      </c>
      <c r="C24" s="32"/>
      <c r="D24" s="34"/>
      <c r="E24" s="32"/>
      <c r="F24" s="112">
        <f>'SCHED 2'!F16+'SCHED 2'!F26+'SCHED 2'!F34+'SCHED 2'!F44</f>
        <v>0</v>
      </c>
      <c r="G24" s="112">
        <f>'SCHED 2'!G16+'SCHED 2'!G26+'SCHED 2'!G34+'SCHED 2'!G44</f>
        <v>0</v>
      </c>
      <c r="H24" s="112">
        <f>'SCHED 2'!H16+'SCHED 2'!H26+'SCHED 2'!H34+'SCHED 2'!H44</f>
        <v>0</v>
      </c>
      <c r="I24" s="112">
        <f>'SCHED 2'!I16+'SCHED 2'!I26+'SCHED 2'!I34+'SCHED 2'!I44</f>
        <v>0</v>
      </c>
    </row>
    <row r="25" spans="1:9" ht="12">
      <c r="A25" s="34"/>
      <c r="B25" s="32" t="s">
        <v>101</v>
      </c>
      <c r="C25" s="32"/>
      <c r="D25" s="34"/>
      <c r="E25" s="32"/>
      <c r="F25" s="112">
        <f>SUM(F22:F24)</f>
        <v>0</v>
      </c>
      <c r="G25" s="112">
        <f>SUM(G22:G24)</f>
        <v>0</v>
      </c>
      <c r="H25" s="112">
        <f>SUM(H22:H24)</f>
        <v>0</v>
      </c>
      <c r="I25" s="112">
        <f>SUM(I22:I24)</f>
        <v>0</v>
      </c>
    </row>
    <row r="26" spans="1:9" ht="12">
      <c r="A26" s="34"/>
      <c r="B26" s="29"/>
      <c r="C26" s="29"/>
      <c r="D26" s="34"/>
      <c r="E26" s="32"/>
      <c r="F26" s="148"/>
      <c r="G26" s="148"/>
      <c r="H26" s="148"/>
      <c r="I26" s="148"/>
    </row>
    <row r="27" spans="1:9" ht="12">
      <c r="A27" s="32">
        <v>5</v>
      </c>
      <c r="B27" s="32" t="s">
        <v>102</v>
      </c>
      <c r="C27" s="29"/>
      <c r="D27" s="34"/>
      <c r="E27" s="32"/>
      <c r="F27" s="133"/>
      <c r="G27" s="133"/>
      <c r="H27" s="133"/>
      <c r="I27" s="133"/>
    </row>
    <row r="28" spans="1:9" ht="12">
      <c r="A28" s="34"/>
      <c r="B28" s="33" t="s">
        <v>103</v>
      </c>
      <c r="C28" s="29"/>
      <c r="D28" s="34"/>
      <c r="E28" s="34"/>
      <c r="F28" s="110"/>
      <c r="G28" s="110"/>
      <c r="H28" s="110"/>
      <c r="I28" s="110"/>
    </row>
    <row r="29" spans="1:9" ht="12">
      <c r="A29" s="34"/>
      <c r="B29" s="33" t="s">
        <v>104</v>
      </c>
      <c r="C29" s="29"/>
      <c r="D29" s="34"/>
      <c r="E29" s="34"/>
      <c r="F29" s="110"/>
      <c r="G29" s="110"/>
      <c r="H29" s="110"/>
      <c r="I29" s="110"/>
    </row>
    <row r="30" spans="1:9" ht="12">
      <c r="A30" s="34"/>
      <c r="B30" s="33" t="s">
        <v>105</v>
      </c>
      <c r="C30" s="29"/>
      <c r="D30" s="34"/>
      <c r="E30" s="34"/>
      <c r="F30" s="112">
        <f>F28+F29</f>
        <v>0</v>
      </c>
      <c r="G30" s="112">
        <f>G28+G29</f>
        <v>0</v>
      </c>
      <c r="H30" s="112">
        <f>H28+H29</f>
        <v>0</v>
      </c>
      <c r="I30" s="112">
        <f>I28+I29</f>
        <v>0</v>
      </c>
    </row>
    <row r="31" spans="1:9" ht="12">
      <c r="A31" s="34"/>
      <c r="B31" s="29"/>
      <c r="C31" s="29"/>
      <c r="D31" s="34"/>
      <c r="E31" s="32"/>
      <c r="F31" s="114"/>
      <c r="G31" s="114"/>
      <c r="H31" s="114"/>
      <c r="I31" s="114"/>
    </row>
    <row r="32" spans="1:9" ht="12">
      <c r="A32" s="32">
        <v>6</v>
      </c>
      <c r="B32" s="32" t="s">
        <v>106</v>
      </c>
      <c r="C32" s="29"/>
      <c r="D32" s="34"/>
      <c r="E32" s="32"/>
      <c r="F32" s="148"/>
      <c r="G32" s="148"/>
      <c r="H32" s="148"/>
      <c r="I32" s="148"/>
    </row>
    <row r="33" spans="1:9" ht="12">
      <c r="A33" s="34"/>
      <c r="B33" s="32" t="s">
        <v>107</v>
      </c>
      <c r="C33" s="32"/>
      <c r="D33" s="34"/>
      <c r="E33" s="32"/>
      <c r="F33" s="112">
        <f>'SCHED 7'!F14</f>
        <v>0</v>
      </c>
      <c r="G33" s="112">
        <f>'SCHED 7'!G14</f>
        <v>0</v>
      </c>
      <c r="H33" s="112">
        <f>'SCHED 7'!H14</f>
        <v>0</v>
      </c>
      <c r="I33" s="112">
        <f>'SCHED 7'!I14</f>
        <v>0</v>
      </c>
    </row>
    <row r="34" spans="1:9" ht="12">
      <c r="A34" s="34"/>
      <c r="B34" s="32" t="s">
        <v>108</v>
      </c>
      <c r="C34" s="32"/>
      <c r="D34" s="34"/>
      <c r="E34" s="32"/>
      <c r="F34" s="112">
        <f>'SCHED 7'!F15</f>
        <v>0</v>
      </c>
      <c r="G34" s="112">
        <f>'SCHED 7'!G15</f>
        <v>0</v>
      </c>
      <c r="H34" s="112">
        <f>'SCHED 7'!H15</f>
        <v>0</v>
      </c>
      <c r="I34" s="112">
        <f>'SCHED 7'!I15</f>
        <v>0</v>
      </c>
    </row>
    <row r="35" spans="1:9" ht="12">
      <c r="A35" s="34"/>
      <c r="B35" s="32" t="s">
        <v>109</v>
      </c>
      <c r="C35" s="32"/>
      <c r="D35" s="34"/>
      <c r="E35" s="32"/>
      <c r="F35" s="112">
        <f>-'SCHED 7'!F16</f>
        <v>0</v>
      </c>
      <c r="G35" s="112">
        <f>-'SCHED 7'!G16</f>
        <v>0</v>
      </c>
      <c r="H35" s="112">
        <f>-'SCHED 7'!H16</f>
        <v>0</v>
      </c>
      <c r="I35" s="112">
        <f>-'SCHED 7'!I16</f>
        <v>0</v>
      </c>
    </row>
    <row r="36" spans="1:9" ht="12">
      <c r="A36" s="34"/>
      <c r="B36" s="32" t="s">
        <v>110</v>
      </c>
      <c r="C36" s="32"/>
      <c r="D36" s="34"/>
      <c r="E36" s="32"/>
      <c r="F36" s="112">
        <f>-'SCHED 7'!F24</f>
        <v>0</v>
      </c>
      <c r="G36" s="112">
        <f>-'SCHED 7'!G24</f>
        <v>0</v>
      </c>
      <c r="H36" s="112">
        <f>-'SCHED 7'!H24</f>
        <v>0</v>
      </c>
      <c r="I36" s="112">
        <f>-'SCHED 7'!I24</f>
        <v>0</v>
      </c>
    </row>
    <row r="37" spans="1:9" ht="12">
      <c r="A37" s="34"/>
      <c r="B37" s="32" t="s">
        <v>111</v>
      </c>
      <c r="C37" s="32"/>
      <c r="D37" s="34"/>
      <c r="E37" s="32"/>
      <c r="F37" s="112">
        <f>-'SCHED 7'!F37</f>
        <v>0</v>
      </c>
      <c r="G37" s="112">
        <f>-'SCHED 7'!G37</f>
        <v>0</v>
      </c>
      <c r="H37" s="112">
        <f>-'SCHED 7'!H37</f>
        <v>0</v>
      </c>
      <c r="I37" s="112">
        <f>-'SCHED 7'!I37</f>
        <v>0</v>
      </c>
    </row>
    <row r="38" spans="1:9" ht="12">
      <c r="A38" s="34"/>
      <c r="B38" s="32" t="s">
        <v>112</v>
      </c>
      <c r="C38" s="32"/>
      <c r="D38" s="34"/>
      <c r="E38" s="32"/>
      <c r="F38" s="112">
        <f>SUM(F33:F37)</f>
        <v>0</v>
      </c>
      <c r="G38" s="112">
        <f>SUM(G33:G37)</f>
        <v>0</v>
      </c>
      <c r="H38" s="112">
        <f>SUM(H33:H37)</f>
        <v>0</v>
      </c>
      <c r="I38" s="112">
        <f>SUM(I33:I37)</f>
        <v>0</v>
      </c>
    </row>
    <row r="39" spans="1:9" ht="12">
      <c r="A39" s="34"/>
      <c r="B39" s="29"/>
      <c r="C39" s="29"/>
      <c r="D39" s="34"/>
      <c r="E39" s="32"/>
      <c r="F39" s="148"/>
      <c r="G39" s="148"/>
      <c r="H39" s="148"/>
      <c r="I39" s="148"/>
    </row>
    <row r="40" spans="1:9" ht="12">
      <c r="A40" s="32">
        <v>7</v>
      </c>
      <c r="B40" s="34" t="s">
        <v>113</v>
      </c>
      <c r="C40" s="29"/>
      <c r="D40" s="34"/>
      <c r="E40" s="32"/>
      <c r="F40" s="112">
        <f>F11+F17+F19+F25+F30+F38</f>
        <v>0</v>
      </c>
      <c r="G40" s="112">
        <f>G11+G17+G19+G25+G30+G38</f>
        <v>0</v>
      </c>
      <c r="H40" s="112">
        <f>H11+H17+H19+H25+H30+H38</f>
        <v>0</v>
      </c>
      <c r="I40" s="112">
        <f>I11+I17+I19+I25+I30+I38</f>
        <v>0</v>
      </c>
    </row>
    <row r="41" spans="1:9" ht="12">
      <c r="A41" s="34"/>
      <c r="B41" s="29"/>
      <c r="C41" s="29"/>
      <c r="D41" s="34"/>
      <c r="E41" s="32"/>
      <c r="F41" s="148"/>
      <c r="G41" s="148"/>
      <c r="H41" s="148"/>
      <c r="I41" s="148"/>
    </row>
    <row r="42" spans="1:9" ht="12">
      <c r="A42" s="32">
        <v>8</v>
      </c>
      <c r="B42" s="32" t="s">
        <v>114</v>
      </c>
      <c r="C42" s="29"/>
      <c r="D42" s="34"/>
      <c r="E42" s="32"/>
      <c r="F42" s="141"/>
      <c r="G42" s="141"/>
      <c r="H42" s="141"/>
      <c r="I42" s="141"/>
    </row>
    <row r="43" spans="1:9" ht="12">
      <c r="A43" s="34"/>
      <c r="B43" s="33" t="s">
        <v>115</v>
      </c>
      <c r="C43" s="29"/>
      <c r="D43" s="34"/>
      <c r="E43" s="34"/>
      <c r="F43" s="112">
        <f>F40</f>
        <v>0</v>
      </c>
      <c r="G43" s="112">
        <f>G40</f>
        <v>0</v>
      </c>
      <c r="H43" s="112">
        <f>H40</f>
        <v>0</v>
      </c>
      <c r="I43" s="112">
        <f>I40</f>
        <v>0</v>
      </c>
    </row>
    <row r="44" spans="1:9" ht="12">
      <c r="A44" s="34"/>
      <c r="B44" s="33" t="s">
        <v>116</v>
      </c>
      <c r="C44" s="29"/>
      <c r="D44" s="34"/>
      <c r="E44" s="34"/>
      <c r="F44" s="112">
        <f>('SCHED 7'!F16+'SCHED 7'!F24+'SCHED 7'!F37)</f>
        <v>0</v>
      </c>
      <c r="G44" s="112">
        <f>('SCHED 7'!G16+'SCHED 7'!G24+'SCHED 7'!G37)</f>
        <v>0</v>
      </c>
      <c r="H44" s="112">
        <f>('SCHED 7'!H16+'SCHED 7'!H24+'SCHED 7'!H37)</f>
        <v>0</v>
      </c>
      <c r="I44" s="112">
        <f>('SCHED 7'!I16+'SCHED 7'!I24+'SCHED 7'!I37)</f>
        <v>0</v>
      </c>
    </row>
    <row r="45" spans="1:9" s="108" customFormat="1" ht="12">
      <c r="A45" s="34"/>
      <c r="B45" s="33" t="s">
        <v>117</v>
      </c>
      <c r="C45" s="29"/>
      <c r="D45" s="34"/>
      <c r="E45" s="34"/>
      <c r="F45" s="112">
        <f>-F30</f>
        <v>0</v>
      </c>
      <c r="G45" s="112">
        <f>-G30</f>
        <v>0</v>
      </c>
      <c r="H45" s="112">
        <f>-H30</f>
        <v>0</v>
      </c>
      <c r="I45" s="112">
        <f>-I30</f>
        <v>0</v>
      </c>
    </row>
    <row r="46" spans="1:9" ht="12">
      <c r="A46" s="34"/>
      <c r="B46" s="33" t="s">
        <v>118</v>
      </c>
      <c r="C46" s="29"/>
      <c r="D46" s="34"/>
      <c r="E46" s="34"/>
      <c r="F46" s="112">
        <f>-('SCHED 7'!F14+'SCHED 7'!F15+'SCHED 7'!F36)</f>
        <v>0</v>
      </c>
      <c r="G46" s="112">
        <f>-('SCHED 7'!G14+'SCHED 7'!G15+'SCHED 7'!G36)</f>
        <v>0</v>
      </c>
      <c r="H46" s="112">
        <f>-('SCHED 7'!H14+'SCHED 7'!H15+'SCHED 7'!H36)</f>
        <v>0</v>
      </c>
      <c r="I46" s="112">
        <f>-('SCHED 7'!I14+'SCHED 7'!I15+'SCHED 7'!I36)</f>
        <v>0</v>
      </c>
    </row>
    <row r="47" spans="1:9" ht="12">
      <c r="A47" s="34"/>
      <c r="B47" s="33" t="s">
        <v>119</v>
      </c>
      <c r="C47" s="29"/>
      <c r="D47" s="34"/>
      <c r="E47" s="34"/>
      <c r="F47" s="112">
        <f>SUM(F43:F46)</f>
        <v>0</v>
      </c>
      <c r="G47" s="112">
        <f>SUM(G43:G46)</f>
        <v>0</v>
      </c>
      <c r="H47" s="112">
        <f>SUM(H43:H46)</f>
        <v>0</v>
      </c>
      <c r="I47" s="112">
        <f>SUM(I43:I46)</f>
        <v>0</v>
      </c>
    </row>
    <row r="48" spans="1:9" ht="12">
      <c r="A48" s="34"/>
      <c r="B48" s="33" t="s">
        <v>120</v>
      </c>
      <c r="C48" s="29"/>
      <c r="D48" s="34"/>
      <c r="E48" s="34"/>
      <c r="F48" s="112">
        <f>'SCHED 13'!E16</f>
        <v>0</v>
      </c>
      <c r="G48" s="112">
        <f>'SCHED 13'!F16</f>
        <v>0</v>
      </c>
      <c r="H48" s="112">
        <f>'SCHED 13'!G16</f>
        <v>0</v>
      </c>
      <c r="I48" s="112">
        <f>'SCHED 13'!H16</f>
        <v>0</v>
      </c>
    </row>
    <row r="49" spans="1:9" ht="12">
      <c r="A49" s="34"/>
      <c r="B49" s="149" t="s">
        <v>121</v>
      </c>
      <c r="C49" s="29"/>
      <c r="D49" s="34"/>
      <c r="E49" s="34"/>
      <c r="F49" s="112">
        <f>'SCHED 13'!F16</f>
        <v>0</v>
      </c>
      <c r="G49" s="112">
        <f>'SCHED 13'!G16</f>
        <v>0</v>
      </c>
      <c r="H49" s="112">
        <f>'SCHED 13'!H16</f>
        <v>0</v>
      </c>
      <c r="I49" s="112">
        <f>'SCHED 13'!I16</f>
        <v>0</v>
      </c>
    </row>
    <row r="50" spans="1:9" s="150" customFormat="1" ht="12">
      <c r="A50" s="76"/>
      <c r="B50" s="109"/>
      <c r="C50" s="109"/>
      <c r="D50" s="76"/>
      <c r="E50" s="108"/>
      <c r="F50" s="108"/>
      <c r="G50" s="108"/>
      <c r="H50" s="108"/>
      <c r="I50" s="108"/>
    </row>
    <row r="51" spans="2:3" s="150" customFormat="1" ht="15.75">
      <c r="B51" s="124">
        <f>IF(AND(F47+F48&lt;=F49+10,F47+F48&gt;=F49-10),"","cashflow statement does not balance for 2003-04")</f>
      </c>
      <c r="C51" s="143"/>
    </row>
    <row r="52" s="150" customFormat="1" ht="15.75">
      <c r="B52" s="124">
        <f>IF(AND(G47+G48&lt;=G49+10,G47+G48&gt;=G49-10),"","cashflow statement does not balance for 2004-05")</f>
      </c>
    </row>
    <row r="53" s="150" customFormat="1" ht="15.75">
      <c r="B53" s="124">
        <f>IF(AND(H47+H48&lt;=H49+10,H47+H48&gt;=H49-10),"","cashflow statement does not balance for 2005-06")</f>
      </c>
    </row>
    <row r="54" spans="1:9" ht="15.75">
      <c r="A54" s="150"/>
      <c r="B54" s="124">
        <f>IF(AND(I47+I48&lt;=I49+10,I47+I48&gt;=I49-10),"","cashflow statement does not balance for 2006-07")</f>
      </c>
      <c r="C54" s="150"/>
      <c r="D54" s="150"/>
      <c r="E54" s="150"/>
      <c r="F54" s="150"/>
      <c r="G54" s="150"/>
      <c r="H54" s="150"/>
      <c r="I54" s="150"/>
    </row>
    <row r="55" ht="12">
      <c r="B55" s="44"/>
    </row>
    <row r="56" ht="12">
      <c r="B56" s="44"/>
    </row>
  </sheetData>
  <sheetProtection password="884D" sheet="1" objects="1" scenarios="1"/>
  <printOptions/>
  <pageMargins left="0.7480314960629921" right="0.7480314960629921" top="0.984251968503937" bottom="0.984251968503937" header="0.5118110236220472" footer="0.5118110236220472"/>
  <pageSetup fitToHeight="1" fitToWidth="1" horizontalDpi="300" verticalDpi="300" orientation="portrait" paperSize="9" scale="85" r:id="rId1"/>
  <headerFooter alignWithMargins="0">
    <oddHeader>&amp;C&amp;A</oddHeader>
    <oddFooter>&amp;C&amp;D    &amp;T</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62"/>
  <sheetViews>
    <sheetView workbookViewId="0" topLeftCell="A17">
      <selection activeCell="F33" sqref="F33"/>
    </sheetView>
  </sheetViews>
  <sheetFormatPr defaultColWidth="9.140625" defaultRowHeight="12.75"/>
  <cols>
    <col min="1" max="1" width="2.7109375" style="64" customWidth="1"/>
    <col min="2" max="2" width="31.7109375" style="0" customWidth="1"/>
    <col min="3" max="3" width="19.00390625" style="0" customWidth="1"/>
    <col min="4" max="4" width="7.28125" style="0" customWidth="1"/>
    <col min="5" max="5" width="6.421875" style="0" customWidth="1"/>
    <col min="6" max="9" width="8.7109375" style="0" customWidth="1"/>
  </cols>
  <sheetData>
    <row r="1" spans="1:9" ht="12.75">
      <c r="A1" s="63" t="s">
        <v>435</v>
      </c>
      <c r="B1" s="25"/>
      <c r="C1" s="2"/>
      <c r="D1" s="1"/>
      <c r="E1" s="2"/>
      <c r="F1" s="2"/>
      <c r="G1" s="2"/>
      <c r="H1" s="2"/>
      <c r="I1" s="2"/>
    </row>
    <row r="2" spans="1:9" ht="12.75">
      <c r="A2" s="63" t="s">
        <v>429</v>
      </c>
      <c r="B2" s="25"/>
      <c r="C2" s="2"/>
      <c r="D2" s="1"/>
      <c r="E2" s="2"/>
      <c r="F2" s="2"/>
      <c r="G2" s="2"/>
      <c r="H2" s="2"/>
      <c r="I2" s="2"/>
    </row>
    <row r="3" spans="1:9" ht="12.75">
      <c r="A3" s="63" t="s">
        <v>122</v>
      </c>
      <c r="B3" s="25"/>
      <c r="C3" s="2"/>
      <c r="D3" s="1"/>
      <c r="E3" s="2"/>
      <c r="F3" s="2"/>
      <c r="G3" s="2"/>
      <c r="H3" s="2"/>
      <c r="I3" s="2"/>
    </row>
    <row r="4" spans="1:9" ht="12.75">
      <c r="A4" s="63"/>
      <c r="B4" s="25"/>
      <c r="C4" s="2"/>
      <c r="D4" s="1"/>
      <c r="E4" s="2"/>
      <c r="F4" s="2"/>
      <c r="G4" s="2"/>
      <c r="H4" s="2"/>
      <c r="I4" s="2"/>
    </row>
    <row r="5" spans="1:9" ht="12.75">
      <c r="A5" s="34" t="s">
        <v>514</v>
      </c>
      <c r="B5" s="24"/>
      <c r="C5" s="20"/>
      <c r="D5" s="24">
        <f>IF(INDEX(DETAILS,1,1)="","",INDEX(DETAILS,1,1))</f>
      </c>
      <c r="E5" s="2"/>
      <c r="F5" s="2"/>
      <c r="G5" s="2"/>
      <c r="H5" s="2"/>
      <c r="I5" s="2"/>
    </row>
    <row r="6" spans="1:9" ht="12.75">
      <c r="A6" s="34" t="s">
        <v>515</v>
      </c>
      <c r="B6" s="24"/>
      <c r="C6" s="20"/>
      <c r="D6" s="24">
        <f>IF(INDEX(DETAILS,2,1)="","",INDEX(DETAILS,2,1))</f>
      </c>
      <c r="E6" s="2"/>
      <c r="F6" s="2"/>
      <c r="G6" s="2"/>
      <c r="H6" s="2"/>
      <c r="I6" s="2"/>
    </row>
    <row r="7" spans="1:9" ht="12.75">
      <c r="A7" s="34" t="s">
        <v>516</v>
      </c>
      <c r="B7" s="24"/>
      <c r="C7" s="20"/>
      <c r="D7" s="24">
        <f>IF(INDEX(DETAILS,3,1)="","",INDEX(DETAILS,3,1))</f>
      </c>
      <c r="E7" s="2"/>
      <c r="F7" s="2"/>
      <c r="G7" s="2"/>
      <c r="H7" s="2"/>
      <c r="I7" s="2"/>
    </row>
    <row r="8" spans="1:9" ht="12.75">
      <c r="A8" s="63"/>
      <c r="B8" s="3"/>
      <c r="C8" s="3"/>
      <c r="D8" s="1"/>
      <c r="E8" s="2"/>
      <c r="F8" s="2"/>
      <c r="G8" s="2"/>
      <c r="H8" s="2"/>
      <c r="I8" s="2"/>
    </row>
    <row r="9" spans="1:9" s="6" customFormat="1" ht="48">
      <c r="A9" s="69"/>
      <c r="B9" s="69" t="s">
        <v>123</v>
      </c>
      <c r="C9" s="7"/>
      <c r="D9" s="5"/>
      <c r="E9" s="8"/>
      <c r="F9" s="9"/>
      <c r="G9" s="36" t="str">
        <f>'FORM 1'!G9</f>
        <v>Year Ended 31/7/2005</v>
      </c>
      <c r="H9" s="36" t="str">
        <f>'FORM 1'!H9</f>
        <v>Year Ended 31/7/2006</v>
      </c>
      <c r="I9" s="36" t="str">
        <f>'FORM 1'!I9</f>
        <v>Year Ended 31/7/2007</v>
      </c>
    </row>
    <row r="10" spans="1:9" ht="12.75">
      <c r="A10" s="63"/>
      <c r="B10" s="63" t="s">
        <v>124</v>
      </c>
      <c r="C10" s="66"/>
      <c r="D10" s="63"/>
      <c r="E10" s="64"/>
      <c r="F10" s="64"/>
      <c r="G10" s="70" t="s">
        <v>380</v>
      </c>
      <c r="H10" s="70" t="s">
        <v>380</v>
      </c>
      <c r="I10" s="70" t="s">
        <v>380</v>
      </c>
    </row>
    <row r="11" spans="1:9" ht="12.75">
      <c r="A11" s="64">
        <v>1</v>
      </c>
      <c r="B11" s="32" t="s">
        <v>384</v>
      </c>
      <c r="C11" s="66"/>
      <c r="D11" s="63"/>
      <c r="E11" s="64"/>
      <c r="F11" s="64"/>
      <c r="G11" s="65">
        <f>'FORM 2A'!F31-'FORM 2A'!F27-'FORM 2A'!F28-'FORM 2A'!F29-'FORM 2A'!F30</f>
        <v>0</v>
      </c>
      <c r="H11" s="65">
        <f>'FORM 2A'!G31-'FORM 2A'!G27-'FORM 2A'!G28-'FORM 2A'!G29-'FORM 2A'!G30</f>
        <v>0</v>
      </c>
      <c r="I11" s="65">
        <f>'FORM 2A'!H31-'FORM 2A'!H27-'FORM 2A'!H28-'FORM 2A'!H29-'FORM 2A'!H30</f>
        <v>0</v>
      </c>
    </row>
    <row r="12" spans="1:9" ht="12.75">
      <c r="A12" s="64">
        <v>2</v>
      </c>
      <c r="B12" s="32" t="s">
        <v>125</v>
      </c>
      <c r="C12" s="66"/>
      <c r="D12" s="63"/>
      <c r="E12" s="64"/>
      <c r="F12" s="64"/>
      <c r="G12" s="67"/>
      <c r="H12" s="67"/>
      <c r="I12" s="67"/>
    </row>
    <row r="13" spans="1:9" ht="12.75">
      <c r="A13" s="64">
        <v>3</v>
      </c>
      <c r="B13" s="32" t="s">
        <v>126</v>
      </c>
      <c r="C13" s="66"/>
      <c r="D13" s="63"/>
      <c r="E13" s="64"/>
      <c r="F13" s="64"/>
      <c r="G13" s="67"/>
      <c r="H13" s="67"/>
      <c r="I13" s="67"/>
    </row>
    <row r="14" spans="1:9" ht="12.75">
      <c r="A14" s="64">
        <v>4</v>
      </c>
      <c r="B14" s="32" t="s">
        <v>127</v>
      </c>
      <c r="C14" s="66"/>
      <c r="D14" s="63"/>
      <c r="E14" s="64"/>
      <c r="F14" s="64"/>
      <c r="G14" s="65">
        <f>'FORM 2A'!G27+'FORM 2A'!G28+'FORM 2A'!G29+'FORM 2A'!G30</f>
        <v>0</v>
      </c>
      <c r="H14" s="65">
        <f>'FORM 2A'!H27+'FORM 2A'!H28+'FORM 2A'!H29+'FORM 2A'!H30</f>
        <v>0</v>
      </c>
      <c r="I14" s="65">
        <f>'FORM 2A'!I27+'FORM 2A'!I28+'FORM 2A'!I29+'FORM 2A'!I30</f>
        <v>0</v>
      </c>
    </row>
    <row r="15" spans="1:9" ht="12.75">
      <c r="A15" s="64">
        <v>5</v>
      </c>
      <c r="B15" s="32" t="s">
        <v>128</v>
      </c>
      <c r="C15" s="66"/>
      <c r="D15" s="63"/>
      <c r="E15" s="64"/>
      <c r="F15" s="64"/>
      <c r="G15" s="65">
        <f>SUM(G11:G14)</f>
        <v>0</v>
      </c>
      <c r="H15" s="65">
        <f>SUM(H11:H14)</f>
        <v>0</v>
      </c>
      <c r="I15" s="65">
        <f>SUM(I11:I14)</f>
        <v>0</v>
      </c>
    </row>
    <row r="16" spans="1:9" ht="12.75">
      <c r="A16" s="63"/>
      <c r="B16" s="66"/>
      <c r="C16" s="66"/>
      <c r="D16" s="63"/>
      <c r="E16" s="64"/>
      <c r="F16" s="64"/>
      <c r="G16" s="62"/>
      <c r="H16" s="62"/>
      <c r="I16" s="62"/>
    </row>
    <row r="17" spans="1:9" ht="12.75">
      <c r="A17" s="64">
        <v>6</v>
      </c>
      <c r="B17" s="32" t="s">
        <v>129</v>
      </c>
      <c r="C17" s="66"/>
      <c r="D17" s="63"/>
      <c r="E17" s="64"/>
      <c r="F17" s="64"/>
      <c r="G17" s="71">
        <f>IF(G11=0,0,G13/G11)</f>
        <v>0</v>
      </c>
      <c r="H17" s="71">
        <f>IF(H11=0,0,H13/H11)</f>
        <v>0</v>
      </c>
      <c r="I17" s="71">
        <f>IF(I11=0,0,I13/I11)</f>
        <v>0</v>
      </c>
    </row>
    <row r="18" spans="1:9" ht="12.75">
      <c r="A18" s="63"/>
      <c r="B18" s="66"/>
      <c r="C18" s="66"/>
      <c r="D18" s="63"/>
      <c r="E18" s="64"/>
      <c r="F18" s="64"/>
      <c r="G18" s="62"/>
      <c r="H18" s="62"/>
      <c r="I18" s="62"/>
    </row>
    <row r="19" spans="1:9" ht="12.75">
      <c r="A19" s="63"/>
      <c r="B19" s="63" t="s">
        <v>130</v>
      </c>
      <c r="C19" s="66"/>
      <c r="D19" s="63"/>
      <c r="E19" s="64"/>
      <c r="F19" s="64"/>
      <c r="G19" s="62"/>
      <c r="H19" s="62"/>
      <c r="I19" s="62"/>
    </row>
    <row r="20" spans="1:9" ht="12.75">
      <c r="A20" s="64">
        <v>7</v>
      </c>
      <c r="B20" s="32" t="s">
        <v>131</v>
      </c>
      <c r="C20" s="66"/>
      <c r="D20" s="63"/>
      <c r="E20" s="64"/>
      <c r="F20" s="64"/>
      <c r="G20" s="65">
        <f>'FORM 2B'!F27-'FORM 2B'!F26-'FORM 2B'!F25-'FORM 2B'!F23</f>
        <v>0</v>
      </c>
      <c r="H20" s="65">
        <f>'FORM 2B'!G27-'FORM 2B'!G26-'FORM 2B'!G25-'FORM 2B'!G23</f>
        <v>0</v>
      </c>
      <c r="I20" s="65">
        <f>'FORM 2B'!H27-'FORM 2B'!H26-'FORM 2B'!H25-'FORM 2B'!H23</f>
        <v>0</v>
      </c>
    </row>
    <row r="21" spans="1:9" ht="12.75">
      <c r="A21" s="64">
        <v>8</v>
      </c>
      <c r="B21" s="32" t="s">
        <v>125</v>
      </c>
      <c r="C21" s="66"/>
      <c r="D21" s="63"/>
      <c r="E21" s="64"/>
      <c r="F21" s="64"/>
      <c r="G21" s="67"/>
      <c r="H21" s="67"/>
      <c r="I21" s="67"/>
    </row>
    <row r="22" spans="1:9" ht="12.75">
      <c r="A22" s="64">
        <v>9</v>
      </c>
      <c r="B22" s="32" t="s">
        <v>126</v>
      </c>
      <c r="C22" s="66"/>
      <c r="D22" s="63"/>
      <c r="E22" s="64"/>
      <c r="F22" s="64"/>
      <c r="G22" s="67"/>
      <c r="H22" s="67"/>
      <c r="I22" s="67"/>
    </row>
    <row r="23" spans="1:9" ht="12.75">
      <c r="A23" s="64">
        <v>10</v>
      </c>
      <c r="B23" s="32" t="s">
        <v>132</v>
      </c>
      <c r="C23" s="66"/>
      <c r="D23" s="63"/>
      <c r="E23" s="64"/>
      <c r="F23" s="64"/>
      <c r="G23" s="65">
        <f>'FORM 2B'!G25+'FORM 2B'!G26+'FORM 2B'!G23</f>
        <v>0</v>
      </c>
      <c r="H23" s="65">
        <f>'FORM 2B'!H25+'FORM 2B'!H26+'FORM 2B'!H23</f>
        <v>0</v>
      </c>
      <c r="I23" s="65">
        <f>'FORM 2B'!I25+'FORM 2B'!I26+'FORM 2B'!I23</f>
        <v>0</v>
      </c>
    </row>
    <row r="24" spans="1:9" ht="12.75">
      <c r="A24" s="64">
        <v>11</v>
      </c>
      <c r="B24" s="32" t="s">
        <v>133</v>
      </c>
      <c r="C24" s="66"/>
      <c r="D24" s="63"/>
      <c r="E24" s="64"/>
      <c r="F24" s="64"/>
      <c r="G24" s="65">
        <f>G20+G21+G22+G23</f>
        <v>0</v>
      </c>
      <c r="H24" s="65">
        <f>H20+H21+H22+H23</f>
        <v>0</v>
      </c>
      <c r="I24" s="65">
        <f>I20+I21+I22+I23</f>
        <v>0</v>
      </c>
    </row>
    <row r="25" spans="2:9" ht="12.75">
      <c r="B25" s="66"/>
      <c r="C25" s="66"/>
      <c r="D25" s="63"/>
      <c r="E25" s="64"/>
      <c r="F25" s="64"/>
      <c r="G25" s="62"/>
      <c r="H25" s="62"/>
      <c r="I25" s="62"/>
    </row>
    <row r="26" spans="1:9" ht="12.75">
      <c r="A26" s="64">
        <v>12</v>
      </c>
      <c r="B26" s="32" t="s">
        <v>134</v>
      </c>
      <c r="C26" s="66"/>
      <c r="D26" s="63"/>
      <c r="E26" s="64"/>
      <c r="F26" s="64"/>
      <c r="G26" s="71">
        <f>IF(G20=0,0,G22/G20)</f>
        <v>0</v>
      </c>
      <c r="H26" s="71">
        <f>IF(H20=0,0,H22/H20)</f>
        <v>0</v>
      </c>
      <c r="I26" s="71">
        <f>IF(I20=0,0,I22/I20)</f>
        <v>0</v>
      </c>
    </row>
    <row r="27" spans="2:6" ht="12.75">
      <c r="B27" s="2"/>
      <c r="C27" s="3"/>
      <c r="D27" s="1"/>
      <c r="E27" s="2"/>
      <c r="F27" s="2"/>
    </row>
    <row r="29" spans="1:7" ht="12.75">
      <c r="A29" s="64">
        <v>13</v>
      </c>
      <c r="B29" s="32" t="s">
        <v>357</v>
      </c>
      <c r="C29" s="37"/>
      <c r="D29" s="32"/>
      <c r="E29" s="32"/>
      <c r="F29" s="38"/>
      <c r="G29" s="32" t="s">
        <v>341</v>
      </c>
    </row>
    <row r="30" ht="18">
      <c r="B30" s="152" t="str">
        <f>IF(F29="",("Please Insert Y or N"),"")</f>
        <v>Please Insert Y or N</v>
      </c>
    </row>
    <row r="31" spans="1:8" ht="12.75">
      <c r="A31" s="64">
        <v>14</v>
      </c>
      <c r="B31" s="32" t="s">
        <v>536</v>
      </c>
      <c r="C31" s="32"/>
      <c r="D31" s="32"/>
      <c r="E31" s="32"/>
      <c r="F31" s="39" t="str">
        <f>IF('Indicative Health Group'!B30&gt;168,"A",IF('Indicative Health Group'!B30&gt;84,"B",IF('Indicative Health Group'!B30&lt;=84,"C"," ")))</f>
        <v>C</v>
      </c>
      <c r="H31" s="1"/>
    </row>
    <row r="32" spans="1:8" ht="12.75">
      <c r="A32" s="63"/>
      <c r="H32" s="1"/>
    </row>
    <row r="33" spans="1:8" ht="12.75">
      <c r="A33" s="64">
        <v>15</v>
      </c>
      <c r="B33" s="32" t="s">
        <v>135</v>
      </c>
      <c r="C33" s="32"/>
      <c r="D33" s="32"/>
      <c r="E33" s="32"/>
      <c r="F33" s="40"/>
      <c r="G33" s="32" t="s">
        <v>136</v>
      </c>
      <c r="H33" s="34"/>
    </row>
    <row r="34" spans="1:2" s="18" customFormat="1" ht="18">
      <c r="A34" s="72"/>
      <c r="B34" s="151" t="str">
        <f>IF(F33="","Please assign college to health group A, B or C","")</f>
        <v>Please assign college to health group A, B or C</v>
      </c>
    </row>
    <row r="35" spans="1:2" s="18" customFormat="1" ht="18.75">
      <c r="A35" s="72"/>
      <c r="B35" s="19"/>
    </row>
    <row r="36" spans="1:7" ht="12.75">
      <c r="A36" s="64">
        <v>16</v>
      </c>
      <c r="B36" s="33" t="s">
        <v>548</v>
      </c>
      <c r="C36" s="32"/>
      <c r="D36" s="32"/>
      <c r="E36" s="32"/>
      <c r="F36" s="32"/>
      <c r="G36" s="32"/>
    </row>
    <row r="37" spans="1:9" ht="12.75">
      <c r="A37" s="63"/>
      <c r="B37" s="33" t="s">
        <v>547</v>
      </c>
      <c r="C37" s="29"/>
      <c r="D37" s="34"/>
      <c r="E37" s="34"/>
      <c r="F37" s="41"/>
      <c r="G37" s="32" t="s">
        <v>137</v>
      </c>
      <c r="H37" s="1"/>
      <c r="I37" s="1"/>
    </row>
    <row r="38" spans="1:9" s="18" customFormat="1" ht="18">
      <c r="A38" s="68"/>
      <c r="B38" s="151" t="str">
        <f>IF(F37="","Please insert Y or N","")</f>
        <v>Please insert Y or N</v>
      </c>
      <c r="C38" s="17"/>
      <c r="D38" s="16"/>
      <c r="E38" s="16"/>
      <c r="F38" s="16"/>
      <c r="G38" s="16"/>
      <c r="H38" s="16"/>
      <c r="I38" s="16"/>
    </row>
    <row r="39" spans="1:9" s="18" customFormat="1" ht="12.75" customHeight="1">
      <c r="A39" s="64">
        <v>17</v>
      </c>
      <c r="B39" s="42" t="s">
        <v>462</v>
      </c>
      <c r="C39" s="43"/>
      <c r="D39" s="44"/>
      <c r="E39" s="44"/>
      <c r="F39" s="45"/>
      <c r="G39" s="32" t="s">
        <v>332</v>
      </c>
      <c r="H39" s="16"/>
      <c r="I39" s="16"/>
    </row>
    <row r="40" spans="1:9" s="18" customFormat="1" ht="12.75" customHeight="1">
      <c r="A40" s="68"/>
      <c r="B40" s="42" t="s">
        <v>528</v>
      </c>
      <c r="C40" s="21"/>
      <c r="D40" s="22"/>
      <c r="E40" s="16"/>
      <c r="F40" s="16"/>
      <c r="G40" s="16"/>
      <c r="H40" s="16"/>
      <c r="I40" s="16"/>
    </row>
    <row r="41" spans="1:9" s="18" customFormat="1" ht="12.75" customHeight="1">
      <c r="A41" s="68"/>
      <c r="B41" s="42" t="s">
        <v>463</v>
      </c>
      <c r="C41" s="21"/>
      <c r="D41" s="22"/>
      <c r="E41" s="16"/>
      <c r="F41" s="16"/>
      <c r="G41" s="16"/>
      <c r="H41" s="16"/>
      <c r="I41" s="16"/>
    </row>
    <row r="42" spans="1:9" s="18" customFormat="1" ht="19.5" customHeight="1">
      <c r="A42" s="68"/>
      <c r="B42" s="151" t="str">
        <f>IF(F39="","Please insert  Y or N","")</f>
        <v>Please insert  Y or N</v>
      </c>
      <c r="C42" s="21"/>
      <c r="D42" s="22"/>
      <c r="E42" s="16"/>
      <c r="F42" s="16"/>
      <c r="G42" s="16"/>
      <c r="H42" s="16"/>
      <c r="I42" s="16"/>
    </row>
    <row r="43" spans="1:9" s="18" customFormat="1" ht="12.75" customHeight="1">
      <c r="A43" s="68"/>
      <c r="B43" s="23"/>
      <c r="C43" s="21"/>
      <c r="D43" s="22"/>
      <c r="E43" s="16"/>
      <c r="F43" s="16"/>
      <c r="G43" s="16"/>
      <c r="H43" s="16"/>
      <c r="I43" s="16"/>
    </row>
    <row r="44" spans="1:9" ht="12.75">
      <c r="A44" s="64">
        <v>18</v>
      </c>
      <c r="B44" s="32" t="s">
        <v>138</v>
      </c>
      <c r="C44" s="29"/>
      <c r="D44" s="34"/>
      <c r="E44" s="34"/>
      <c r="F44" s="1"/>
      <c r="G44" s="1"/>
      <c r="H44" s="1"/>
      <c r="I44" s="1"/>
    </row>
    <row r="45" spans="1:9" ht="12.75">
      <c r="A45" s="63"/>
      <c r="B45" s="32" t="s">
        <v>527</v>
      </c>
      <c r="C45" s="29"/>
      <c r="D45" s="34"/>
      <c r="E45" s="34"/>
      <c r="F45" s="1"/>
      <c r="G45" s="1"/>
      <c r="H45" s="1"/>
      <c r="I45" s="1"/>
    </row>
    <row r="46" spans="1:9" ht="12.75">
      <c r="A46" s="63"/>
      <c r="B46" s="32" t="s">
        <v>367</v>
      </c>
      <c r="C46" s="29"/>
      <c r="D46" s="34"/>
      <c r="E46" s="34"/>
      <c r="F46" s="1"/>
      <c r="G46" s="1"/>
      <c r="H46" s="1"/>
      <c r="I46" s="1"/>
    </row>
    <row r="47" spans="1:9" ht="12.75">
      <c r="A47" s="63"/>
      <c r="B47" s="32" t="s">
        <v>530</v>
      </c>
      <c r="C47" s="29"/>
      <c r="D47" s="34"/>
      <c r="E47" s="34"/>
      <c r="F47" s="1"/>
      <c r="G47" s="1"/>
      <c r="H47" s="1"/>
      <c r="I47" s="1"/>
    </row>
    <row r="48" ht="18.75">
      <c r="B48" s="10"/>
    </row>
    <row r="49" spans="2:5" ht="12.75">
      <c r="B49" s="34" t="s">
        <v>139</v>
      </c>
      <c r="C49" s="46" t="str">
        <f>IF(F29="","Line 13 is incomplete",IF(F33="","Line 15 is incomplete",IF(F37="","Line 16 is incomplete",IF(F39="","Line 17 is incomplete",""))))</f>
        <v>Line 13 is incomplete</v>
      </c>
      <c r="D49" s="34" t="s">
        <v>140</v>
      </c>
      <c r="E49" s="1"/>
    </row>
    <row r="50" ht="12.75" customHeight="1">
      <c r="B50" s="3"/>
    </row>
    <row r="51" spans="1:9" ht="12.75">
      <c r="A51" s="63"/>
      <c r="B51" s="34" t="s">
        <v>368</v>
      </c>
      <c r="C51" s="3"/>
      <c r="D51" s="1"/>
      <c r="E51" s="2"/>
      <c r="F51" s="2"/>
      <c r="G51" s="2"/>
      <c r="H51" s="2"/>
      <c r="I51" s="2"/>
    </row>
    <row r="58" ht="12.75">
      <c r="A58" s="73"/>
    </row>
    <row r="59" ht="12.75">
      <c r="A59" s="73"/>
    </row>
    <row r="60" ht="12.75">
      <c r="A60" s="73"/>
    </row>
    <row r="61" ht="12.75">
      <c r="A61" s="73"/>
    </row>
    <row r="62" ht="12.75">
      <c r="A62" s="73"/>
    </row>
  </sheetData>
  <sheetProtection password="884D" sheet="1" objects="1" scenarios="1"/>
  <printOptions/>
  <pageMargins left="0.7480314960629921" right="0.7480314960629921" top="0.984251968503937" bottom="0.984251968503937" header="0.5118110236220472" footer="0.5118110236220472"/>
  <pageSetup fitToHeight="1" fitToWidth="1" horizontalDpi="300" verticalDpi="300" orientation="portrait" paperSize="9" scale="85" r:id="rId1"/>
  <headerFooter alignWithMargins="0">
    <oddHeader>&amp;C&amp;A</oddHeader>
    <oddFooter>&amp;C&amp;D    &amp;T</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54"/>
  <sheetViews>
    <sheetView workbookViewId="0" topLeftCell="A37">
      <selection activeCell="I54" sqref="I54"/>
    </sheetView>
  </sheetViews>
  <sheetFormatPr defaultColWidth="9.140625" defaultRowHeight="12.75"/>
  <cols>
    <col min="1" max="1" width="2.7109375" style="77" customWidth="1"/>
    <col min="2" max="2" width="31.7109375" style="77" customWidth="1"/>
    <col min="3" max="3" width="17.421875" style="77" customWidth="1"/>
    <col min="4" max="4" width="6.140625" style="77" customWidth="1"/>
    <col min="5" max="5" width="5.7109375" style="77" customWidth="1"/>
    <col min="6" max="9" width="8.7109375" style="77" customWidth="1"/>
    <col min="10" max="16384" width="9.140625" style="77" customWidth="1"/>
  </cols>
  <sheetData>
    <row r="1" spans="1:9" ht="12">
      <c r="A1" s="34" t="s">
        <v>436</v>
      </c>
      <c r="B1" s="32"/>
      <c r="C1" s="108"/>
      <c r="D1" s="76"/>
      <c r="E1" s="108"/>
      <c r="F1" s="108"/>
      <c r="G1" s="108"/>
      <c r="H1" s="108"/>
      <c r="I1" s="108"/>
    </row>
    <row r="2" spans="1:9" ht="12">
      <c r="A2" s="31" t="s">
        <v>429</v>
      </c>
      <c r="B2" s="32"/>
      <c r="C2" s="108"/>
      <c r="D2" s="76"/>
      <c r="E2" s="108"/>
      <c r="F2" s="108"/>
      <c r="G2" s="108"/>
      <c r="H2" s="108"/>
      <c r="I2" s="108"/>
    </row>
    <row r="3" spans="1:9" ht="12">
      <c r="A3" s="34" t="s">
        <v>369</v>
      </c>
      <c r="B3" s="32"/>
      <c r="C3" s="108"/>
      <c r="D3" s="76"/>
      <c r="E3" s="108"/>
      <c r="F3" s="108"/>
      <c r="G3" s="108"/>
      <c r="H3" s="108"/>
      <c r="I3" s="108"/>
    </row>
    <row r="4" spans="1:9" ht="12">
      <c r="A4" s="34"/>
      <c r="B4" s="32"/>
      <c r="C4" s="108"/>
      <c r="D4" s="76"/>
      <c r="E4" s="108"/>
      <c r="F4" s="108"/>
      <c r="G4" s="108"/>
      <c r="H4" s="108"/>
      <c r="I4" s="108"/>
    </row>
    <row r="5" spans="1:9" ht="12">
      <c r="A5" s="34" t="s">
        <v>514</v>
      </c>
      <c r="B5" s="34"/>
      <c r="D5" s="34">
        <f>IF(INDEX(DETAILS,1,1)="","",INDEX(DETAILS,1,1))</f>
      </c>
      <c r="E5" s="108"/>
      <c r="F5" s="108"/>
      <c r="G5" s="108"/>
      <c r="H5" s="108"/>
      <c r="I5" s="108"/>
    </row>
    <row r="6" spans="1:9" ht="12">
      <c r="A6" s="34" t="s">
        <v>515</v>
      </c>
      <c r="B6" s="34"/>
      <c r="D6" s="34">
        <f>IF(INDEX(DETAILS,2,1)="","",INDEX(DETAILS,2,1))</f>
      </c>
      <c r="E6" s="108"/>
      <c r="F6" s="108"/>
      <c r="G6" s="108"/>
      <c r="H6" s="108"/>
      <c r="I6" s="108"/>
    </row>
    <row r="7" spans="1:9" ht="12">
      <c r="A7" s="34" t="s">
        <v>516</v>
      </c>
      <c r="B7" s="34"/>
      <c r="D7" s="34">
        <f>IF(INDEX(DETAILS,3,1)="","",INDEX(DETAILS,3,1))</f>
      </c>
      <c r="E7" s="108"/>
      <c r="F7" s="108"/>
      <c r="G7" s="108"/>
      <c r="H7" s="108"/>
      <c r="I7" s="108"/>
    </row>
    <row r="8" spans="1:9" ht="12">
      <c r="A8" s="76"/>
      <c r="B8" s="109"/>
      <c r="C8" s="109"/>
      <c r="D8" s="76"/>
      <c r="E8" s="108"/>
      <c r="F8" s="108"/>
      <c r="G8" s="108"/>
      <c r="H8" s="108"/>
      <c r="I8" s="108"/>
    </row>
    <row r="9" spans="1:9" ht="48">
      <c r="A9" s="76"/>
      <c r="B9" s="109"/>
      <c r="C9" s="109"/>
      <c r="D9" s="76"/>
      <c r="E9" s="76"/>
      <c r="F9" s="28" t="str">
        <f>'FORM 1'!F9</f>
        <v>Year Ended 31/7/2004</v>
      </c>
      <c r="G9" s="28" t="str">
        <f>'FORM 1'!G9</f>
        <v>Year Ended 31/7/2005</v>
      </c>
      <c r="H9" s="28" t="str">
        <f>'FORM 1'!H9</f>
        <v>Year Ended 31/7/2006</v>
      </c>
      <c r="I9" s="28" t="str">
        <f>'FORM 1'!I9</f>
        <v>Year Ended 31/7/2007</v>
      </c>
    </row>
    <row r="10" spans="1:9" ht="12">
      <c r="A10" s="76"/>
      <c r="B10" s="153" t="s">
        <v>426</v>
      </c>
      <c r="C10" s="29"/>
      <c r="D10" s="34"/>
      <c r="E10" s="34"/>
      <c r="F10" s="48" t="s">
        <v>380</v>
      </c>
      <c r="G10" s="48" t="s">
        <v>380</v>
      </c>
      <c r="H10" s="48" t="s">
        <v>380</v>
      </c>
      <c r="I10" s="48" t="s">
        <v>380</v>
      </c>
    </row>
    <row r="11" spans="1:9" ht="12">
      <c r="A11" s="30"/>
      <c r="B11" s="31" t="s">
        <v>141</v>
      </c>
      <c r="C11" s="75"/>
      <c r="D11" s="34"/>
      <c r="E11" s="34"/>
      <c r="F11" s="32"/>
      <c r="G11" s="32"/>
      <c r="H11" s="32"/>
      <c r="I11" s="32"/>
    </row>
    <row r="12" spans="1:9" ht="12">
      <c r="A12" s="30">
        <v>1</v>
      </c>
      <c r="B12" s="30" t="s">
        <v>385</v>
      </c>
      <c r="C12" s="75"/>
      <c r="D12" s="34"/>
      <c r="E12" s="34"/>
      <c r="F12" s="111"/>
      <c r="G12" s="112">
        <f>(G27*G29*G31)+(G19*G29*G31)</f>
        <v>0</v>
      </c>
      <c r="H12" s="112">
        <f>(H27*H29*H31)+(H19*H29*H31)</f>
        <v>0</v>
      </c>
      <c r="I12" s="112">
        <f>(I27*I29*I31)+(I19*I29*I31)</f>
        <v>0</v>
      </c>
    </row>
    <row r="13" spans="1:9" ht="12">
      <c r="A13" s="30"/>
      <c r="B13" s="30"/>
      <c r="C13" s="75"/>
      <c r="D13" s="34"/>
      <c r="E13" s="34"/>
      <c r="F13" s="154"/>
      <c r="G13" s="155"/>
      <c r="H13" s="154"/>
      <c r="I13" s="154"/>
    </row>
    <row r="14" spans="1:9" ht="12">
      <c r="A14" s="31"/>
      <c r="B14" s="95" t="s">
        <v>142</v>
      </c>
      <c r="C14" s="75"/>
      <c r="D14" s="34"/>
      <c r="E14" s="34"/>
      <c r="F14" s="34"/>
      <c r="G14" s="34"/>
      <c r="H14" s="34"/>
      <c r="I14" s="34"/>
    </row>
    <row r="15" spans="1:9" ht="12">
      <c r="A15" s="30">
        <v>2</v>
      </c>
      <c r="B15" s="156" t="s">
        <v>460</v>
      </c>
      <c r="C15" s="75"/>
      <c r="D15" s="34"/>
      <c r="E15" s="34"/>
      <c r="F15" s="257"/>
      <c r="G15" s="157"/>
      <c r="H15" s="157"/>
      <c r="I15" s="157"/>
    </row>
    <row r="16" spans="1:9" ht="12">
      <c r="A16" s="30">
        <v>3</v>
      </c>
      <c r="B16" s="96" t="s">
        <v>457</v>
      </c>
      <c r="C16" s="75"/>
      <c r="D16" s="34"/>
      <c r="E16" s="34"/>
      <c r="F16" s="258"/>
      <c r="G16" s="157"/>
      <c r="H16" s="157"/>
      <c r="I16" s="157"/>
    </row>
    <row r="17" spans="1:9" ht="12">
      <c r="A17" s="30">
        <v>4</v>
      </c>
      <c r="B17" s="156" t="s">
        <v>458</v>
      </c>
      <c r="C17" s="75"/>
      <c r="D17" s="34"/>
      <c r="E17" s="34"/>
      <c r="F17" s="258"/>
      <c r="G17" s="157"/>
      <c r="H17" s="157"/>
      <c r="I17" s="157"/>
    </row>
    <row r="18" spans="1:9" ht="12">
      <c r="A18" s="30">
        <v>5</v>
      </c>
      <c r="B18" s="156" t="s">
        <v>461</v>
      </c>
      <c r="C18" s="75"/>
      <c r="D18" s="34"/>
      <c r="E18" s="34"/>
      <c r="F18" s="258"/>
      <c r="G18" s="157"/>
      <c r="H18" s="157"/>
      <c r="I18" s="157"/>
    </row>
    <row r="19" spans="1:9" ht="12">
      <c r="A19" s="30">
        <v>6</v>
      </c>
      <c r="B19" s="156" t="s">
        <v>459</v>
      </c>
      <c r="C19" s="75"/>
      <c r="D19" s="34"/>
      <c r="E19" s="34"/>
      <c r="F19" s="258"/>
      <c r="G19" s="158">
        <f>SUM(G15:G18)</f>
        <v>0</v>
      </c>
      <c r="H19" s="158">
        <f>SUM(H15:H18)</f>
        <v>0</v>
      </c>
      <c r="I19" s="158">
        <f>SUM(I15:I18)</f>
        <v>0</v>
      </c>
    </row>
    <row r="20" spans="1:9" ht="12">
      <c r="A20" s="31"/>
      <c r="B20" s="75"/>
      <c r="C20" s="75"/>
      <c r="D20" s="34"/>
      <c r="E20" s="34"/>
      <c r="F20" s="34"/>
      <c r="G20" s="34"/>
      <c r="H20" s="34"/>
      <c r="I20" s="34"/>
    </row>
    <row r="21" spans="1:9" ht="12">
      <c r="A21" s="30"/>
      <c r="B21" s="31" t="s">
        <v>143</v>
      </c>
      <c r="C21" s="75"/>
      <c r="D21" s="34"/>
      <c r="E21" s="34"/>
      <c r="F21" s="159"/>
      <c r="G21" s="155"/>
      <c r="H21" s="154"/>
      <c r="I21" s="154"/>
    </row>
    <row r="22" spans="1:9" ht="12">
      <c r="A22" s="30">
        <v>7</v>
      </c>
      <c r="B22" s="30" t="s">
        <v>549</v>
      </c>
      <c r="C22" s="75"/>
      <c r="D22" s="34"/>
      <c r="E22" s="34"/>
      <c r="F22" s="263"/>
      <c r="G22" s="160"/>
      <c r="H22" s="160"/>
      <c r="I22" s="160"/>
    </row>
    <row r="23" spans="1:9" ht="12">
      <c r="A23" s="30">
        <v>8</v>
      </c>
      <c r="B23" s="30" t="s">
        <v>422</v>
      </c>
      <c r="C23" s="75"/>
      <c r="D23" s="34"/>
      <c r="E23" s="34"/>
      <c r="F23" s="161"/>
      <c r="G23" s="162"/>
      <c r="H23" s="162"/>
      <c r="I23" s="162"/>
    </row>
    <row r="24" spans="1:9" ht="12">
      <c r="A24" s="30">
        <v>9</v>
      </c>
      <c r="B24" s="30" t="s">
        <v>423</v>
      </c>
      <c r="C24" s="75"/>
      <c r="D24" s="34"/>
      <c r="E24" s="34"/>
      <c r="F24" s="161"/>
      <c r="G24" s="162"/>
      <c r="H24" s="162"/>
      <c r="I24" s="162"/>
    </row>
    <row r="25" spans="1:9" ht="12">
      <c r="A25" s="30">
        <v>10</v>
      </c>
      <c r="B25" s="30" t="s">
        <v>529</v>
      </c>
      <c r="C25" s="75"/>
      <c r="D25" s="34"/>
      <c r="E25" s="34"/>
      <c r="F25" s="161"/>
      <c r="G25" s="162"/>
      <c r="H25" s="162"/>
      <c r="I25" s="162"/>
    </row>
    <row r="26" spans="1:9" ht="12">
      <c r="A26" s="30">
        <v>11</v>
      </c>
      <c r="B26" s="30" t="s">
        <v>424</v>
      </c>
      <c r="C26" s="75"/>
      <c r="D26" s="34"/>
      <c r="E26" s="34"/>
      <c r="F26" s="161"/>
      <c r="G26" s="162"/>
      <c r="H26" s="162"/>
      <c r="I26" s="162"/>
    </row>
    <row r="27" spans="1:9" ht="12">
      <c r="A27" s="30">
        <v>12</v>
      </c>
      <c r="B27" s="30" t="s">
        <v>537</v>
      </c>
      <c r="C27" s="75"/>
      <c r="D27" s="34"/>
      <c r="E27" s="34"/>
      <c r="F27" s="161">
        <f>SUM(F22:F26)</f>
        <v>0</v>
      </c>
      <c r="G27" s="163">
        <f>SUM(G22:G26)</f>
        <v>0</v>
      </c>
      <c r="H27" s="163">
        <f>SUM(H22:H26)</f>
        <v>0</v>
      </c>
      <c r="I27" s="163">
        <f>SUM(I22:I26)</f>
        <v>0</v>
      </c>
    </row>
    <row r="28" spans="1:9" ht="12">
      <c r="A28" s="34"/>
      <c r="B28" s="29" t="s">
        <v>333</v>
      </c>
      <c r="C28" s="29"/>
      <c r="D28" s="34"/>
      <c r="E28" s="34"/>
      <c r="F28" s="34"/>
      <c r="G28" s="34"/>
      <c r="H28" s="34"/>
      <c r="I28" s="34"/>
    </row>
    <row r="29" spans="1:9" ht="12">
      <c r="A29" s="30">
        <v>13</v>
      </c>
      <c r="B29" s="30" t="s">
        <v>390</v>
      </c>
      <c r="C29" s="75"/>
      <c r="D29" s="34"/>
      <c r="E29" s="34"/>
      <c r="F29" s="164">
        <v>1</v>
      </c>
      <c r="G29" s="165">
        <v>1</v>
      </c>
      <c r="H29" s="165">
        <v>1</v>
      </c>
      <c r="I29" s="165">
        <v>1</v>
      </c>
    </row>
    <row r="30" spans="1:9" ht="12">
      <c r="A30" s="30"/>
      <c r="B30" s="30"/>
      <c r="C30" s="75"/>
      <c r="D30" s="34"/>
      <c r="E30" s="34"/>
      <c r="F30" s="32"/>
      <c r="G30" s="32"/>
      <c r="H30" s="32"/>
      <c r="I30" s="32"/>
    </row>
    <row r="31" spans="1:9" ht="12">
      <c r="A31" s="30">
        <v>14</v>
      </c>
      <c r="B31" s="30" t="s">
        <v>392</v>
      </c>
      <c r="C31" s="75"/>
      <c r="D31" s="34"/>
      <c r="E31" s="34"/>
      <c r="F31" s="164">
        <v>1</v>
      </c>
      <c r="G31" s="165">
        <v>1</v>
      </c>
      <c r="H31" s="165">
        <v>1</v>
      </c>
      <c r="I31" s="165">
        <v>1</v>
      </c>
    </row>
    <row r="32" spans="1:9" ht="12">
      <c r="A32" s="31"/>
      <c r="B32" s="75"/>
      <c r="C32" s="75"/>
      <c r="D32" s="34"/>
      <c r="E32" s="34"/>
      <c r="F32" s="34"/>
      <c r="G32" s="34"/>
      <c r="H32" s="34"/>
      <c r="I32" s="34"/>
    </row>
    <row r="33" spans="1:9" ht="12">
      <c r="A33" s="31"/>
      <c r="B33" s="92" t="s">
        <v>472</v>
      </c>
      <c r="C33" s="75"/>
      <c r="D33" s="34"/>
      <c r="E33" s="34"/>
      <c r="F33" s="34"/>
      <c r="G33" s="34"/>
      <c r="H33" s="34"/>
      <c r="I33" s="34"/>
    </row>
    <row r="34" spans="1:9" ht="12">
      <c r="A34" s="30">
        <v>15</v>
      </c>
      <c r="B34" s="96" t="s">
        <v>454</v>
      </c>
      <c r="C34" s="75"/>
      <c r="D34" s="34"/>
      <c r="E34" s="34"/>
      <c r="F34" s="262" t="str">
        <f>IF(F12=0,"0",(F12+F37-F17)/F46*1000)</f>
        <v>0</v>
      </c>
      <c r="G34" s="262" t="str">
        <f>IF(G12=0,"0",(G12+G37-G17)/G46*1000)</f>
        <v>0</v>
      </c>
      <c r="H34" s="262" t="str">
        <f>IF(H12=0,"0",(H12+H37-H17)/H46*1000)</f>
        <v>0</v>
      </c>
      <c r="I34" s="262" t="str">
        <f>IF(I12=0,"0",(I12+I37-I17)/I46*1000)</f>
        <v>0</v>
      </c>
    </row>
    <row r="35" spans="1:9" ht="12">
      <c r="A35" s="31"/>
      <c r="B35" s="75"/>
      <c r="C35" s="75"/>
      <c r="D35" s="34"/>
      <c r="E35" s="34"/>
      <c r="F35" s="34"/>
      <c r="G35" s="34"/>
      <c r="H35" s="34"/>
      <c r="I35" s="34"/>
    </row>
    <row r="36" spans="1:9" ht="12">
      <c r="A36" s="31"/>
      <c r="B36" s="31" t="s">
        <v>144</v>
      </c>
      <c r="C36" s="75"/>
      <c r="D36" s="34"/>
      <c r="E36" s="32"/>
      <c r="F36" s="34"/>
      <c r="G36" s="34"/>
      <c r="H36" s="34"/>
      <c r="I36" s="34"/>
    </row>
    <row r="37" spans="1:9" ht="24.75" customHeight="1">
      <c r="A37" s="47">
        <v>16</v>
      </c>
      <c r="B37" s="166" t="s">
        <v>340</v>
      </c>
      <c r="C37" s="156" t="s">
        <v>561</v>
      </c>
      <c r="D37" s="34"/>
      <c r="E37" s="34"/>
      <c r="F37" s="110"/>
      <c r="G37" s="110"/>
      <c r="H37" s="110"/>
      <c r="I37" s="110"/>
    </row>
    <row r="38" spans="1:9" ht="24">
      <c r="A38" s="47">
        <v>17</v>
      </c>
      <c r="B38" s="167" t="s">
        <v>361</v>
      </c>
      <c r="C38" s="156" t="s">
        <v>560</v>
      </c>
      <c r="D38" s="34"/>
      <c r="E38" s="34"/>
      <c r="F38" s="110"/>
      <c r="G38" s="110"/>
      <c r="H38" s="110"/>
      <c r="I38" s="110"/>
    </row>
    <row r="39" spans="1:9" ht="12">
      <c r="A39" s="31"/>
      <c r="B39" s="75"/>
      <c r="C39" s="168"/>
      <c r="D39" s="34"/>
      <c r="E39" s="32"/>
      <c r="F39" s="32"/>
      <c r="G39" s="32"/>
      <c r="H39" s="32"/>
      <c r="I39" s="32"/>
    </row>
    <row r="40" spans="1:9" ht="12">
      <c r="A40" s="30">
        <v>18</v>
      </c>
      <c r="B40" s="91" t="s">
        <v>456</v>
      </c>
      <c r="C40" s="29"/>
      <c r="D40" s="34"/>
      <c r="E40" s="34"/>
      <c r="F40" s="112">
        <f>F12+F37+F38</f>
        <v>0</v>
      </c>
      <c r="G40" s="112">
        <f>G12+G37+G38</f>
        <v>0</v>
      </c>
      <c r="H40" s="112">
        <f>H12+H37+H38</f>
        <v>0</v>
      </c>
      <c r="I40" s="112">
        <f>I12+I37+I38</f>
        <v>0</v>
      </c>
    </row>
    <row r="41" spans="1:9" ht="12">
      <c r="A41" s="34"/>
      <c r="B41" s="29"/>
      <c r="C41" s="29"/>
      <c r="D41" s="34"/>
      <c r="E41" s="32"/>
      <c r="F41" s="34"/>
      <c r="G41" s="34"/>
      <c r="H41" s="34"/>
      <c r="I41" s="34"/>
    </row>
    <row r="42" spans="1:9" ht="12">
      <c r="A42" s="34"/>
      <c r="B42" s="142" t="s">
        <v>145</v>
      </c>
      <c r="C42" s="32"/>
      <c r="D42" s="32"/>
      <c r="E42" s="32"/>
      <c r="F42" s="32"/>
      <c r="G42" s="32"/>
      <c r="H42" s="32"/>
      <c r="I42" s="32"/>
    </row>
    <row r="43" spans="1:9" ht="12">
      <c r="A43" s="32"/>
      <c r="B43" s="169"/>
      <c r="C43" s="32"/>
      <c r="D43" s="32"/>
      <c r="E43" s="32"/>
      <c r="F43" s="32"/>
      <c r="G43" s="32"/>
      <c r="H43" s="32"/>
      <c r="I43" s="32"/>
    </row>
    <row r="44" spans="1:9" ht="12">
      <c r="A44" s="32">
        <v>19</v>
      </c>
      <c r="B44" s="32" t="s">
        <v>452</v>
      </c>
      <c r="C44" s="32" t="s">
        <v>360</v>
      </c>
      <c r="D44" s="32"/>
      <c r="E44" s="32"/>
      <c r="F44" s="81"/>
      <c r="G44" s="81"/>
      <c r="H44" s="81"/>
      <c r="I44" s="81"/>
    </row>
    <row r="45" spans="1:9" ht="12">
      <c r="A45" s="32"/>
      <c r="B45" s="32"/>
      <c r="C45" s="32" t="s">
        <v>82</v>
      </c>
      <c r="D45" s="32"/>
      <c r="E45" s="32"/>
      <c r="F45" s="81"/>
      <c r="G45" s="81"/>
      <c r="H45" s="81"/>
      <c r="I45" s="81"/>
    </row>
    <row r="46" spans="1:9" ht="12">
      <c r="A46" s="32">
        <v>20</v>
      </c>
      <c r="B46" s="32" t="s">
        <v>538</v>
      </c>
      <c r="C46" s="32"/>
      <c r="D46" s="32"/>
      <c r="E46" s="32"/>
      <c r="F46" s="78">
        <f>F44+F45</f>
        <v>0</v>
      </c>
      <c r="G46" s="78">
        <f>G44+G45</f>
        <v>0</v>
      </c>
      <c r="H46" s="78">
        <f>H44+H45</f>
        <v>0</v>
      </c>
      <c r="I46" s="78">
        <f>I44+I45</f>
        <v>0</v>
      </c>
    </row>
    <row r="47" spans="1:9" ht="12">
      <c r="A47" s="32"/>
      <c r="B47" s="32"/>
      <c r="C47" s="32"/>
      <c r="D47" s="32"/>
      <c r="E47" s="32"/>
      <c r="F47" s="170"/>
      <c r="G47" s="170"/>
      <c r="H47" s="170"/>
      <c r="I47" s="170"/>
    </row>
    <row r="48" spans="1:9" ht="12">
      <c r="A48" s="32">
        <v>21</v>
      </c>
      <c r="B48" s="32" t="s">
        <v>425</v>
      </c>
      <c r="C48" s="32" t="s">
        <v>343</v>
      </c>
      <c r="D48" s="32"/>
      <c r="E48" s="32"/>
      <c r="F48" s="81"/>
      <c r="G48" s="81"/>
      <c r="H48" s="81"/>
      <c r="I48" s="81"/>
    </row>
    <row r="51" ht="15.75">
      <c r="B51" s="124" t="str">
        <f>IF(F44="","Please enter planned FTEs,16-18 full time for 2003/04",IF(G44="","Please enter planned FTEs, 16-18 full time for 2004/2005",IF(H44="","Please enter planned FTEs, 16-18 full time for 2005/2006",IF(I44="","Please enter planned FTEs, 16-18 full time for 2006/2007",""))))</f>
        <v>Please enter planned FTEs,16-18 full time for 2003/04</v>
      </c>
    </row>
    <row r="52" ht="15.75">
      <c r="B52" s="124" t="str">
        <f>IF(F45="","Please enter planned FTEs, other for 2003/2004",IF(G45="","Please enter planned FTEs, other for 2004/2005",IF(H45="","Please enter planned FTEs other for 2005/2006",IF(I45="","Please enter planned FTEs other for 2006/2007",""))))</f>
        <v>Please enter planned FTEs, other for 2003/2004</v>
      </c>
    </row>
    <row r="53" ht="15.75">
      <c r="B53" s="124" t="str">
        <f>IF(F48="","Please enter franchised provision funds for 2003/2004, if applicable",IF(G48="","Please enter franchised provision funds for 2004/2005, if applicable",IF(H48="","Please enter franchised provision funds for 2005/2006, if applicable",IF(I48="","Please enter franchised provision funds for 2006/2007",""))))</f>
        <v>Please enter franchised provision funds for 2003/2004, if applicable</v>
      </c>
    </row>
    <row r="54" ht="12">
      <c r="B54" s="44"/>
    </row>
  </sheetData>
  <sheetProtection password="884D" sheet="1" objects="1" scenarios="1"/>
  <printOptions/>
  <pageMargins left="0.7480314960629921" right="0.7480314960629921" top="0.984251968503937" bottom="0.984251968503937" header="0.5118110236220472" footer="0.5118110236220472"/>
  <pageSetup fitToHeight="1" fitToWidth="1" horizontalDpi="300" verticalDpi="300" orientation="portrait" paperSize="9" scale="89" r:id="rId1"/>
  <headerFooter alignWithMargins="0">
    <oddHeader>&amp;C&amp;A</oddHeader>
    <oddFooter>&amp;C&amp;D    &amp;T</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47"/>
  <sheetViews>
    <sheetView workbookViewId="0" topLeftCell="A5">
      <selection activeCell="B14" sqref="B14"/>
    </sheetView>
  </sheetViews>
  <sheetFormatPr defaultColWidth="9.140625" defaultRowHeight="12.75"/>
  <cols>
    <col min="1" max="1" width="2.7109375" style="77" customWidth="1"/>
    <col min="2" max="2" width="31.7109375" style="77" customWidth="1"/>
    <col min="3" max="3" width="15.421875" style="77" customWidth="1"/>
    <col min="4" max="4" width="7.8515625" style="77" customWidth="1"/>
    <col min="5" max="5" width="8.140625" style="77" customWidth="1"/>
    <col min="6" max="9" width="8.7109375" style="77" customWidth="1"/>
    <col min="10" max="16384" width="9.140625" style="77" customWidth="1"/>
  </cols>
  <sheetData>
    <row r="1" spans="1:9" ht="12">
      <c r="A1" s="34" t="s">
        <v>437</v>
      </c>
      <c r="B1" s="32"/>
      <c r="C1" s="171"/>
      <c r="D1" s="76"/>
      <c r="E1" s="108"/>
      <c r="F1" s="108"/>
      <c r="G1" s="108"/>
      <c r="H1" s="108"/>
      <c r="I1" s="108"/>
    </row>
    <row r="2" spans="1:9" ht="12">
      <c r="A2" s="31" t="s">
        <v>429</v>
      </c>
      <c r="B2" s="32"/>
      <c r="C2" s="108"/>
      <c r="D2" s="76"/>
      <c r="E2" s="108"/>
      <c r="F2" s="108"/>
      <c r="G2" s="108"/>
      <c r="H2" s="108"/>
      <c r="I2" s="108"/>
    </row>
    <row r="3" spans="1:9" ht="12">
      <c r="A3" s="34" t="s">
        <v>370</v>
      </c>
      <c r="B3" s="32"/>
      <c r="C3" s="108"/>
      <c r="D3" s="76"/>
      <c r="E3" s="131"/>
      <c r="F3" s="108"/>
      <c r="G3" s="108"/>
      <c r="H3" s="108"/>
      <c r="I3" s="108"/>
    </row>
    <row r="4" spans="1:9" ht="12">
      <c r="A4" s="34"/>
      <c r="B4" s="32"/>
      <c r="C4" s="108"/>
      <c r="D4" s="76"/>
      <c r="E4" s="108"/>
      <c r="F4" s="108"/>
      <c r="G4" s="108"/>
      <c r="H4" s="108"/>
      <c r="I4" s="108"/>
    </row>
    <row r="5" spans="1:9" ht="12">
      <c r="A5" s="34" t="s">
        <v>514</v>
      </c>
      <c r="B5" s="34"/>
      <c r="D5" s="76">
        <f>IF(INDEX(DETAILS,1,1)="","",INDEX(DETAILS,1,1))</f>
      </c>
      <c r="E5" s="34"/>
      <c r="F5" s="108"/>
      <c r="G5" s="108"/>
      <c r="H5" s="108"/>
      <c r="I5" s="108"/>
    </row>
    <row r="6" spans="1:9" ht="12">
      <c r="A6" s="34" t="s">
        <v>515</v>
      </c>
      <c r="B6" s="34"/>
      <c r="D6" s="76">
        <f>IF(INDEX(DETAILS,2,1)="","",INDEX(DETAILS,2,1))</f>
      </c>
      <c r="E6" s="34"/>
      <c r="F6" s="108"/>
      <c r="G6" s="108"/>
      <c r="H6" s="108"/>
      <c r="I6" s="108"/>
    </row>
    <row r="7" spans="1:9" ht="12">
      <c r="A7" s="34" t="s">
        <v>516</v>
      </c>
      <c r="B7" s="34"/>
      <c r="D7" s="76">
        <f>IF(INDEX(DETAILS,3,1)="","",INDEX(DETAILS,3,1))</f>
      </c>
      <c r="E7" s="34"/>
      <c r="F7" s="108"/>
      <c r="G7" s="108"/>
      <c r="H7" s="108"/>
      <c r="I7" s="108"/>
    </row>
    <row r="8" spans="1:9" ht="12">
      <c r="A8" s="76"/>
      <c r="B8" s="109"/>
      <c r="C8" s="109"/>
      <c r="D8" s="76"/>
      <c r="E8" s="108"/>
      <c r="F8" s="108"/>
      <c r="G8" s="108"/>
      <c r="H8" s="108"/>
      <c r="I8" s="108"/>
    </row>
    <row r="9" spans="1:9" ht="48">
      <c r="A9" s="76"/>
      <c r="B9" s="109"/>
      <c r="C9" s="109"/>
      <c r="D9" s="76"/>
      <c r="E9" s="76"/>
      <c r="F9" s="28" t="str">
        <f>'FORM 1'!F9</f>
        <v>Year Ended 31/7/2004</v>
      </c>
      <c r="G9" s="28" t="str">
        <f>'FORM 1'!G9</f>
        <v>Year Ended 31/7/2005</v>
      </c>
      <c r="H9" s="28" t="str">
        <f>'FORM 1'!H9</f>
        <v>Year Ended 31/7/2006</v>
      </c>
      <c r="I9" s="28" t="str">
        <f>'FORM 1'!I9</f>
        <v>Year Ended 31/7/2007</v>
      </c>
    </row>
    <row r="10" spans="1:9" ht="12">
      <c r="A10" s="76"/>
      <c r="B10" s="109"/>
      <c r="C10" s="109"/>
      <c r="D10" s="76"/>
      <c r="E10" s="76"/>
      <c r="F10" s="48" t="s">
        <v>380</v>
      </c>
      <c r="G10" s="48" t="s">
        <v>380</v>
      </c>
      <c r="H10" s="48" t="s">
        <v>380</v>
      </c>
      <c r="I10" s="48" t="s">
        <v>380</v>
      </c>
    </row>
    <row r="11" spans="1:9" ht="12">
      <c r="A11" s="172"/>
      <c r="B11" s="31" t="s">
        <v>371</v>
      </c>
      <c r="C11" s="173"/>
      <c r="D11" s="76"/>
      <c r="E11" s="76"/>
      <c r="F11" s="108"/>
      <c r="G11" s="108"/>
      <c r="H11" s="108"/>
      <c r="I11" s="108"/>
    </row>
    <row r="12" spans="1:9" ht="12">
      <c r="A12" s="30">
        <v>1</v>
      </c>
      <c r="B12" s="91" t="s">
        <v>337</v>
      </c>
      <c r="C12" s="29"/>
      <c r="D12" s="32"/>
      <c r="E12" s="32"/>
      <c r="F12" s="81"/>
      <c r="G12" s="81"/>
      <c r="H12" s="81"/>
      <c r="I12" s="81"/>
    </row>
    <row r="13" spans="1:9" ht="12">
      <c r="A13" s="32">
        <v>2</v>
      </c>
      <c r="B13" s="33" t="s">
        <v>565</v>
      </c>
      <c r="C13" s="29"/>
      <c r="D13" s="32"/>
      <c r="E13" s="32"/>
      <c r="F13" s="111"/>
      <c r="G13" s="111"/>
      <c r="H13" s="111"/>
      <c r="I13" s="111"/>
    </row>
    <row r="14" spans="1:9" ht="12">
      <c r="A14" s="32">
        <v>3</v>
      </c>
      <c r="B14" s="33" t="s">
        <v>564</v>
      </c>
      <c r="C14" s="75"/>
      <c r="D14" s="32"/>
      <c r="E14" s="32"/>
      <c r="F14" s="111"/>
      <c r="G14" s="111"/>
      <c r="H14" s="111"/>
      <c r="I14" s="111"/>
    </row>
    <row r="15" spans="1:9" ht="12">
      <c r="A15" s="30">
        <v>4</v>
      </c>
      <c r="B15" s="96" t="s">
        <v>539</v>
      </c>
      <c r="C15" s="75"/>
      <c r="D15" s="32"/>
      <c r="E15" s="32"/>
      <c r="F15" s="81"/>
      <c r="G15" s="79"/>
      <c r="H15" s="79"/>
      <c r="I15" s="79"/>
    </row>
    <row r="16" spans="1:9" ht="12">
      <c r="A16" s="30">
        <v>5</v>
      </c>
      <c r="B16" s="96" t="s">
        <v>421</v>
      </c>
      <c r="C16" s="75"/>
      <c r="D16" s="32"/>
      <c r="E16" s="32"/>
      <c r="F16" s="81"/>
      <c r="G16" s="81"/>
      <c r="H16" s="81"/>
      <c r="I16" s="81"/>
    </row>
    <row r="17" spans="1:9" ht="12">
      <c r="A17" s="30">
        <v>6</v>
      </c>
      <c r="B17" s="96" t="s">
        <v>389</v>
      </c>
      <c r="C17" s="75"/>
      <c r="D17" s="32"/>
      <c r="E17" s="32"/>
      <c r="F17" s="81"/>
      <c r="G17" s="81"/>
      <c r="H17" s="81"/>
      <c r="I17" s="81"/>
    </row>
    <row r="18" spans="1:9" ht="12">
      <c r="A18" s="30">
        <v>7</v>
      </c>
      <c r="B18" s="174" t="s">
        <v>485</v>
      </c>
      <c r="C18" s="175"/>
      <c r="D18" s="32"/>
      <c r="E18" s="32"/>
      <c r="F18" s="81"/>
      <c r="G18" s="81"/>
      <c r="H18" s="79"/>
      <c r="I18" s="79"/>
    </row>
    <row r="19" spans="1:9" ht="12">
      <c r="A19" s="30">
        <v>8</v>
      </c>
      <c r="B19" s="174"/>
      <c r="C19" s="74" t="str">
        <f>IF(B19="","PLEASE ENTER ANY OTHER LSC INCOME TYPES IN LINE 8","")</f>
        <v>PLEASE ENTER ANY OTHER LSC INCOME TYPES IN LINE 8</v>
      </c>
      <c r="D19" s="32"/>
      <c r="E19" s="32"/>
      <c r="F19" s="79"/>
      <c r="G19" s="81"/>
      <c r="H19" s="81"/>
      <c r="I19" s="81"/>
    </row>
    <row r="20" spans="1:9" ht="12">
      <c r="A20" s="30">
        <v>9</v>
      </c>
      <c r="B20" s="174" t="s">
        <v>540</v>
      </c>
      <c r="C20" s="175"/>
      <c r="D20" s="32"/>
      <c r="E20" s="32"/>
      <c r="F20" s="79"/>
      <c r="G20" s="81"/>
      <c r="H20" s="81"/>
      <c r="I20" s="81"/>
    </row>
    <row r="21" spans="1:9" ht="12">
      <c r="A21" s="30">
        <v>10</v>
      </c>
      <c r="B21" s="91" t="s">
        <v>146</v>
      </c>
      <c r="C21" s="43"/>
      <c r="D21" s="32"/>
      <c r="E21" s="32"/>
      <c r="F21" s="78">
        <f>SUM(F12:F20)</f>
        <v>0</v>
      </c>
      <c r="G21" s="78">
        <f>SUM(G12:G20)</f>
        <v>0</v>
      </c>
      <c r="H21" s="78">
        <f>SUM(H12:H20)</f>
        <v>0</v>
      </c>
      <c r="I21" s="78">
        <f>SUM(I12:I20)</f>
        <v>0</v>
      </c>
    </row>
    <row r="22" spans="1:9" s="150" customFormat="1" ht="12">
      <c r="A22" s="44"/>
      <c r="B22" s="43"/>
      <c r="C22" s="176"/>
      <c r="D22" s="44"/>
      <c r="E22" s="44"/>
      <c r="F22" s="44"/>
      <c r="G22" s="44"/>
      <c r="H22" s="44"/>
      <c r="I22" s="44"/>
    </row>
    <row r="23" spans="1:9" s="150" customFormat="1" ht="12">
      <c r="A23" s="177"/>
      <c r="B23" s="31" t="s">
        <v>379</v>
      </c>
      <c r="C23" s="176"/>
      <c r="D23" s="44"/>
      <c r="E23" s="44"/>
      <c r="F23" s="178"/>
      <c r="G23" s="179"/>
      <c r="H23" s="180"/>
      <c r="I23" s="180"/>
    </row>
    <row r="24" spans="1:9" s="150" customFormat="1" ht="12">
      <c r="A24" s="177"/>
      <c r="B24" s="177"/>
      <c r="C24" s="37"/>
      <c r="D24" s="44"/>
      <c r="E24" s="44"/>
      <c r="F24" s="181"/>
      <c r="G24" s="182"/>
      <c r="H24" s="182"/>
      <c r="I24" s="182"/>
    </row>
    <row r="25" spans="1:9" s="150" customFormat="1" ht="12">
      <c r="A25" s="30">
        <v>11</v>
      </c>
      <c r="B25" s="30" t="s">
        <v>358</v>
      </c>
      <c r="C25" s="183" t="s">
        <v>556</v>
      </c>
      <c r="D25" s="44"/>
      <c r="E25" s="44"/>
      <c r="F25" s="79"/>
      <c r="G25" s="79"/>
      <c r="H25" s="79"/>
      <c r="I25" s="79"/>
    </row>
    <row r="26" spans="1:9" s="150" customFormat="1" ht="12">
      <c r="A26" s="30"/>
      <c r="B26" s="30"/>
      <c r="C26" s="183" t="s">
        <v>557</v>
      </c>
      <c r="D26" s="44"/>
      <c r="E26" s="44"/>
      <c r="F26" s="79"/>
      <c r="G26" s="79"/>
      <c r="H26" s="79"/>
      <c r="I26" s="79"/>
    </row>
    <row r="27" spans="1:9" s="150" customFormat="1" ht="12">
      <c r="A27" s="30"/>
      <c r="B27" s="30"/>
      <c r="C27" s="183" t="s">
        <v>558</v>
      </c>
      <c r="D27" s="44"/>
      <c r="E27" s="44"/>
      <c r="F27" s="79"/>
      <c r="G27" s="79"/>
      <c r="H27" s="79"/>
      <c r="I27" s="79"/>
    </row>
    <row r="28" spans="1:9" s="150" customFormat="1" ht="12">
      <c r="A28" s="177"/>
      <c r="B28" s="177"/>
      <c r="C28" s="259" t="s">
        <v>559</v>
      </c>
      <c r="D28" s="44"/>
      <c r="E28" s="44"/>
      <c r="F28" s="260">
        <f>SUM(F25:F27)</f>
        <v>0</v>
      </c>
      <c r="G28" s="260">
        <f>SUM(G25:G27)</f>
        <v>0</v>
      </c>
      <c r="H28" s="260">
        <f>SUM(H25:H27)</f>
        <v>0</v>
      </c>
      <c r="I28" s="260">
        <f>SUM(I25:I27)</f>
        <v>0</v>
      </c>
    </row>
    <row r="29" spans="1:9" s="150" customFormat="1" ht="12">
      <c r="A29" s="177"/>
      <c r="B29" s="177"/>
      <c r="C29" s="176"/>
      <c r="D29" s="44"/>
      <c r="E29" s="44"/>
      <c r="F29" s="181"/>
      <c r="G29" s="182"/>
      <c r="H29" s="182"/>
      <c r="I29" s="182"/>
    </row>
    <row r="30" spans="1:9" ht="12">
      <c r="A30" s="30"/>
      <c r="B30" s="31" t="s">
        <v>147</v>
      </c>
      <c r="C30" s="29"/>
      <c r="D30" s="34"/>
      <c r="E30" s="34"/>
      <c r="F30" s="184"/>
      <c r="G30" s="185"/>
      <c r="H30" s="185"/>
      <c r="I30" s="185"/>
    </row>
    <row r="31" spans="1:9" ht="12">
      <c r="A31" s="34"/>
      <c r="B31" s="29"/>
      <c r="C31" s="75"/>
      <c r="D31" s="34"/>
      <c r="E31" s="34"/>
      <c r="F31" s="186"/>
      <c r="G31" s="186"/>
      <c r="H31" s="186"/>
      <c r="I31" s="186"/>
    </row>
    <row r="32" spans="1:9" ht="12">
      <c r="A32" s="30">
        <v>12</v>
      </c>
      <c r="B32" s="30" t="s">
        <v>359</v>
      </c>
      <c r="C32" s="75"/>
      <c r="D32" s="32"/>
      <c r="E32" s="32"/>
      <c r="F32" s="79"/>
      <c r="G32" s="79"/>
      <c r="H32" s="79"/>
      <c r="I32" s="79"/>
    </row>
    <row r="33" spans="1:9" ht="12">
      <c r="A33" s="30">
        <v>13</v>
      </c>
      <c r="B33" s="96" t="s">
        <v>148</v>
      </c>
      <c r="C33" s="75"/>
      <c r="D33" s="32"/>
      <c r="E33" s="32"/>
      <c r="F33" s="79"/>
      <c r="G33" s="79"/>
      <c r="H33" s="79"/>
      <c r="I33" s="79"/>
    </row>
    <row r="34" spans="1:9" ht="12">
      <c r="A34" s="30">
        <v>14</v>
      </c>
      <c r="B34" s="30" t="s">
        <v>336</v>
      </c>
      <c r="C34" s="75"/>
      <c r="D34" s="32"/>
      <c r="E34" s="32"/>
      <c r="F34" s="79"/>
      <c r="G34" s="79"/>
      <c r="H34" s="79"/>
      <c r="I34" s="79"/>
    </row>
    <row r="35" spans="1:9" ht="12">
      <c r="A35" s="30">
        <v>15</v>
      </c>
      <c r="B35" s="30" t="s">
        <v>372</v>
      </c>
      <c r="C35" s="75"/>
      <c r="D35" s="32"/>
      <c r="E35" s="32"/>
      <c r="F35" s="79"/>
      <c r="G35" s="79"/>
      <c r="H35" s="79"/>
      <c r="I35" s="79"/>
    </row>
    <row r="36" spans="1:9" ht="12">
      <c r="A36" s="30">
        <v>16</v>
      </c>
      <c r="B36" s="91" t="s">
        <v>149</v>
      </c>
      <c r="C36" s="75"/>
      <c r="D36" s="32"/>
      <c r="E36" s="32"/>
      <c r="F36" s="78">
        <f>SUM(F32:F35)</f>
        <v>0</v>
      </c>
      <c r="G36" s="78">
        <f>SUM(G32:G35)</f>
        <v>0</v>
      </c>
      <c r="H36" s="78">
        <f>SUM(H32:H35)</f>
        <v>0</v>
      </c>
      <c r="I36" s="78">
        <f>SUM(I32:I35)</f>
        <v>0</v>
      </c>
    </row>
    <row r="37" spans="1:9" ht="12">
      <c r="A37" s="30"/>
      <c r="B37" s="91"/>
      <c r="C37" s="32"/>
      <c r="D37" s="32"/>
      <c r="E37" s="32"/>
      <c r="F37" s="32"/>
      <c r="G37" s="32"/>
      <c r="H37" s="32"/>
      <c r="I37" s="32"/>
    </row>
    <row r="38" spans="1:9" ht="12">
      <c r="A38" s="30"/>
      <c r="B38" s="95" t="s">
        <v>355</v>
      </c>
      <c r="C38" s="75"/>
      <c r="D38" s="32"/>
      <c r="E38" s="32"/>
      <c r="F38" s="32"/>
      <c r="G38" s="32"/>
      <c r="H38" s="32"/>
      <c r="I38" s="32"/>
    </row>
    <row r="39" spans="1:9" ht="12">
      <c r="A39" s="30"/>
      <c r="B39" s="175"/>
      <c r="C39" s="32"/>
      <c r="D39" s="34"/>
      <c r="E39" s="34"/>
      <c r="F39" s="187"/>
      <c r="G39" s="188"/>
      <c r="H39" s="188"/>
      <c r="I39" s="188"/>
    </row>
    <row r="40" spans="1:9" ht="12">
      <c r="A40" s="30">
        <v>17</v>
      </c>
      <c r="B40" s="96" t="s">
        <v>525</v>
      </c>
      <c r="C40" s="96" t="s">
        <v>347</v>
      </c>
      <c r="D40" s="34"/>
      <c r="E40" s="34"/>
      <c r="F40" s="189"/>
      <c r="G40" s="189"/>
      <c r="H40" s="189"/>
      <c r="I40" s="189"/>
    </row>
    <row r="41" spans="1:9" ht="12">
      <c r="A41" s="31"/>
      <c r="B41" s="31"/>
      <c r="C41" s="96" t="s">
        <v>348</v>
      </c>
      <c r="D41" s="34"/>
      <c r="E41" s="32"/>
      <c r="F41" s="189"/>
      <c r="G41" s="189"/>
      <c r="H41" s="189"/>
      <c r="I41" s="189"/>
    </row>
    <row r="42" spans="1:9" ht="12">
      <c r="A42" s="30">
        <v>18</v>
      </c>
      <c r="B42" s="91" t="s">
        <v>526</v>
      </c>
      <c r="C42" s="91"/>
      <c r="D42" s="34"/>
      <c r="E42" s="34"/>
      <c r="F42" s="80">
        <f>SUM(F40:F41)</f>
        <v>0</v>
      </c>
      <c r="G42" s="80">
        <f>SUM(G40:G41)</f>
        <v>0</v>
      </c>
      <c r="H42" s="80">
        <f>SUM(H40:H41)</f>
        <v>0</v>
      </c>
      <c r="I42" s="80">
        <f>SUM(I40:I41)</f>
        <v>0</v>
      </c>
    </row>
    <row r="43" spans="1:9" ht="12">
      <c r="A43" s="190"/>
      <c r="B43" s="173"/>
      <c r="C43" s="173"/>
      <c r="D43" s="76"/>
      <c r="E43" s="76"/>
      <c r="F43" s="191"/>
      <c r="G43" s="191"/>
      <c r="H43" s="191"/>
      <c r="I43" s="191"/>
    </row>
    <row r="44" spans="1:9" ht="12">
      <c r="A44" s="172"/>
      <c r="B44" s="192"/>
      <c r="C44" s="173"/>
      <c r="D44" s="76"/>
      <c r="E44" s="108"/>
      <c r="F44" s="191"/>
      <c r="G44" s="191"/>
      <c r="H44" s="191"/>
      <c r="I44" s="191"/>
    </row>
    <row r="45" spans="1:9" ht="12">
      <c r="A45" s="172"/>
      <c r="B45" s="192"/>
      <c r="C45" s="109"/>
      <c r="D45" s="76"/>
      <c r="E45" s="108"/>
      <c r="F45" s="193"/>
      <c r="G45" s="193"/>
      <c r="H45" s="193"/>
      <c r="I45" s="193"/>
    </row>
    <row r="46" spans="1:9" ht="12">
      <c r="A46" s="76"/>
      <c r="B46" s="109"/>
      <c r="C46" s="109"/>
      <c r="D46" s="76"/>
      <c r="E46" s="76"/>
      <c r="F46" s="76"/>
      <c r="G46" s="76"/>
      <c r="H46" s="76"/>
      <c r="I46" s="76"/>
    </row>
    <row r="47" spans="1:9" ht="12">
      <c r="A47" s="76"/>
      <c r="B47" s="109"/>
      <c r="D47" s="76"/>
      <c r="E47" s="108"/>
      <c r="F47" s="108"/>
      <c r="G47" s="108"/>
      <c r="H47" s="108"/>
      <c r="I47" s="108"/>
    </row>
  </sheetData>
  <sheetProtection password="884D" sheet="1" objects="1" scenarios="1"/>
  <printOptions/>
  <pageMargins left="0.7480314960629921" right="0.7480314960629921" top="0.984251968503937" bottom="0.984251968503937" header="0.5118110236220472" footer="0.5118110236220472"/>
  <pageSetup fitToHeight="1" fitToWidth="1" horizontalDpi="300" verticalDpi="300" orientation="portrait" paperSize="9" scale="85" r:id="rId1"/>
  <headerFooter alignWithMargins="0">
    <oddHeader>&amp;C&amp;A</oddHeader>
    <oddFooter>&amp;C&amp;D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LEARNING AND SKILLS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Further education colleges: financial plans and risk management 2004-07: Circular 04/05: supplement B - three year financial plan</dc:title>
  <dc:subject>4.2 Provider finance</dc:subject>
  <dc:creator>LEARNING AND SKILLS COUNCIL (Corporate Author)</dc:creator>
  <cp:keywords>Planning</cp:keywords>
  <dc:description>This circular sets out guidance on financial planning and risk management information that the Learning and Skills Council wishes to receive by 31 July 2004. It updates the guidance issued in |Circular 03/10: Financial Planning and Associated Information|. The circular consists of: main circular - this sets out the submission requirements and the frameworks of associated commentaries; and two supplements: Supplement A: Financial plan returns 2004/05: Guidance on completing the plan; and Supplement B: Financial plan returns template.</dc:description>
  <cp:lastModifiedBy>jeffriess</cp:lastModifiedBy>
  <cp:lastPrinted>2004-03-24T14:11:23Z</cp:lastPrinted>
  <dcterms:created xsi:type="dcterms:W3CDTF">2000-02-25T08:55:20Z</dcterms:created>
  <dcterms:modified xsi:type="dcterms:W3CDTF">2004-08-02T11:06:22Z</dcterms:modified>
  <cp:category>Colleges (further education), Further and higher education management, Risk management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DC.identifier.systemID">
    <vt:lpwstr>147610</vt:lpwstr>
  </property>
  <property fmtid="{D5CDD505-2E9C-101B-9397-08002B2CF9AE}" pid="4" name="DC.title">
    <vt:lpwstr>Further education colleges: financial plans and risk management 2004-07: Circular 04/05: supplement B - three year financial plan</vt:lpwstr>
  </property>
  <property fmtid="{D5CDD505-2E9C-101B-9397-08002B2CF9AE}" pid="5" name="DC.creator">
    <vt:lpwstr>LEARNING AND SKILLS COUNCIL (Corporate Author)</vt:lpwstr>
  </property>
  <property fmtid="{D5CDD505-2E9C-101B-9397-08002B2CF9AE}" pid="6" name="DC.type">
    <vt:lpwstr>Circular</vt:lpwstr>
  </property>
  <property fmtid="{D5CDD505-2E9C-101B-9397-08002B2CF9AE}" pid="7" name="eGMS.subject.category">
    <vt:lpwstr>Colleges (further education), Further and higher education management, Risk management</vt:lpwstr>
  </property>
  <property fmtid="{D5CDD505-2E9C-101B-9397-08002B2CF9AE}" pid="8" name="eGMS.subject">
    <vt:lpwstr>4.2 Provider finance</vt:lpwstr>
  </property>
  <property fmtid="{D5CDD505-2E9C-101B-9397-08002B2CF9AE}" pid="9" name="eGMS.subject.keyword">
    <vt:lpwstr>Planning</vt:lpwstr>
  </property>
  <property fmtid="{D5CDD505-2E9C-101B-9397-08002B2CF9AE}" pid="10" name="DC.title.alternative">
    <vt:lpwstr>CIRC/AA000/1013/04</vt:lpwstr>
  </property>
  <property fmtid="{D5CDD505-2E9C-101B-9397-08002B2CF9AE}" pid="11" name="DC.relation.isPartOf">
    <vt:lpwstr>147610</vt:lpwstr>
  </property>
  <property fmtid="{D5CDD505-2E9C-101B-9397-08002B2CF9AE}" pid="12" name="DC.relation.references">
    <vt:lpwstr>128001, 156990, 164266</vt:lpwstr>
  </property>
  <property fmtid="{D5CDD505-2E9C-101B-9397-08002B2CF9AE}" pid="13" name="DC.relation.serials">
    <vt:lpwstr/>
  </property>
  <property fmtid="{D5CDD505-2E9C-101B-9397-08002B2CF9AE}" pid="14" name="DC.contributor">
    <vt:lpwstr/>
  </property>
  <property fmtid="{D5CDD505-2E9C-101B-9397-08002B2CF9AE}" pid="15" name="DC.rights.copyright">
    <vt:lpwstr>Learning and Skills Council</vt:lpwstr>
  </property>
  <property fmtid="{D5CDD505-2E9C-101B-9397-08002B2CF9AE}" pid="16" name="DC.language">
    <vt:lpwstr/>
  </property>
  <property fmtid="{D5CDD505-2E9C-101B-9397-08002B2CF9AE}" pid="17" name="DC.date.issued">
    <vt:lpwstr>2004/05/01</vt:lpwstr>
  </property>
  <property fmtid="{D5CDD505-2E9C-101B-9397-08002B2CF9AE}" pid="18" name="DC.publisher">
    <vt:lpwstr>Learning and Skills Council</vt:lpwstr>
  </property>
  <property fmtid="{D5CDD505-2E9C-101B-9397-08002B2CF9AE}" pid="19" name="eGMS.disposal.review">
    <vt:lpwstr/>
  </property>
  <property fmtid="{D5CDD505-2E9C-101B-9397-08002B2CF9AE}" pid="20" name="DC.coverage.spatial">
    <vt:lpwstr>National</vt:lpwstr>
  </property>
  <property fmtid="{D5CDD505-2E9C-101B-9397-08002B2CF9AE}" pid="21" name="eGMS.status">
    <vt:lpwstr/>
  </property>
  <property fmtid="{D5CDD505-2E9C-101B-9397-08002B2CF9AE}" pid="22" name="eGMS.relation.relatedurl">
    <vt:lpwstr/>
  </property>
  <property fmtid="{D5CDD505-2E9C-101B-9397-08002B2CF9AE}" pid="23" name="DC.description">
    <vt:lpwstr>This circular sets out guidance on financial planning and risk management information that the Learning and Skills Council wishes to receive by 31 July 2004. It updates the guidance issued in |Circular 03/10: Financial Planning and Associated Information|. The circular consists of: main circular - this sets out the submission requirements and the frameworks of associated commentaries; and two supplements: Supplement A: Financial plan returns 2004/05: Guidance on completing the plan; and Supplement B: Financial plan returns template.</vt:lpwstr>
  </property>
  <property fmtid="{D5CDD505-2E9C-101B-9397-08002B2CF9AE}" pid="24" name="DC.relation.hasFormat">
    <vt:lpwstr/>
  </property>
</Properties>
</file>