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3.xml" ContentType="application/vnd.openxmlformats-officedocument.drawingml.chartshap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customXml/itemProps4.xml" ContentType="application/vnd.openxmlformats-officedocument.customXml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hidePivotFieldList="1" defaultThemeVersion="124226"/>
  <bookViews>
    <workbookView xWindow="-15" yWindow="1245" windowWidth="12300" windowHeight="4710"/>
  </bookViews>
  <sheets>
    <sheet name="Cover" sheetId="1" r:id="rId1"/>
    <sheet name="Contents" sheetId="2" r:id="rId2"/>
    <sheet name="Dates1" sheetId="3" state="hidden" r:id="rId3"/>
    <sheet name="DataPack" sheetId="4" state="hidden" r:id="rId4"/>
    <sheet name="Table 1" sheetId="5" r:id="rId5"/>
    <sheet name="Table 2" sheetId="6" r:id="rId6"/>
    <sheet name="Table 2a" sheetId="7" r:id="rId7"/>
    <sheet name="Table 2b" sheetId="8" r:id="rId8"/>
    <sheet name="Table 2c" sheetId="10" r:id="rId9"/>
    <sheet name="Table 2d" sheetId="9" r:id="rId10"/>
    <sheet name="Table 2e" sheetId="11" r:id="rId11"/>
    <sheet name="Table 2f " sheetId="24" r:id="rId12"/>
    <sheet name="Table 2g" sheetId="12" r:id="rId13"/>
    <sheet name="Table 2h" sheetId="13" r:id="rId14"/>
    <sheet name="Table 2i" sheetId="14" r:id="rId15"/>
    <sheet name="Table 3" sheetId="25" r:id="rId16"/>
    <sheet name="Table 4" sheetId="15" r:id="rId17"/>
    <sheet name="Chart 1" sheetId="16" r:id="rId18"/>
    <sheet name="Chart 2" sheetId="26" r:id="rId19"/>
    <sheet name="Chart 3" sheetId="17" r:id="rId20"/>
    <sheet name="Chart 4" sheetId="21" r:id="rId21"/>
    <sheet name="Chart 5" sheetId="18" r:id="rId22"/>
    <sheet name="Chart 5a" sheetId="19" r:id="rId23"/>
    <sheet name="Chart 5b" sheetId="20" r:id="rId24"/>
    <sheet name="Chart 6" sheetId="2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pril" localSheetId="20">Dates1!#REF!</definedName>
    <definedName name="April" localSheetId="21">[1]Dates1!#REF!</definedName>
    <definedName name="April" localSheetId="24">Dates1!#REF!</definedName>
    <definedName name="April" localSheetId="0">[2]Dates!#REF!</definedName>
    <definedName name="April" localSheetId="10">Dates1!#REF!</definedName>
    <definedName name="April" localSheetId="11">Dates1!#REF!</definedName>
    <definedName name="April" localSheetId="15">Dates1!#REF!</definedName>
    <definedName name="April">Dates1!#REF!</definedName>
    <definedName name="Date">Dates1!$B$3:$B$6</definedName>
    <definedName name="Dates">Dates1!$B$3:$B$6</definedName>
    <definedName name="EndDate">Dates1!$B$4:$B$6</definedName>
    <definedName name="enddates">Dates1!$B$4:$B$7</definedName>
    <definedName name="Month" localSheetId="11">#REF!</definedName>
    <definedName name="Month" localSheetId="15">#REF!</definedName>
    <definedName name="Month">#REF!</definedName>
    <definedName name="_xlnm.Print_Area" localSheetId="17">'Chart 1'!$B$2:$J$46</definedName>
    <definedName name="_xlnm.Print_Area" localSheetId="19">'Chart 3'!$B$2:$G$41</definedName>
    <definedName name="_xlnm.Print_Area" localSheetId="20">'Chart 4'!$A$1:$J$35</definedName>
    <definedName name="_xlnm.Print_Area" localSheetId="21">'Chart 5'!$B$2:$J$44</definedName>
    <definedName name="_xlnm.Print_Area" localSheetId="22">'Chart 5a'!$A$1:$J$43</definedName>
    <definedName name="_xlnm.Print_Area" localSheetId="23">'Chart 5b'!$A$1:$M$47</definedName>
    <definedName name="_xlnm.Print_Area" localSheetId="24">'Chart 6'!$B$2:$N$41</definedName>
    <definedName name="_xlnm.Print_Area" localSheetId="0">Cover!$A$1:$D$37</definedName>
    <definedName name="_xlnm.Print_Area" localSheetId="4">'Table 1'!$A$1:$Z$24</definedName>
    <definedName name="_xlnm.Print_Area" localSheetId="5">'Table 2'!$A$1:$S$17</definedName>
    <definedName name="_xlnm.Print_Area" localSheetId="7">'Table 2b'!$A$1:$U$20</definedName>
    <definedName name="_xlnm.Print_Area" localSheetId="9">'Table 2d'!$A$1:$T$18</definedName>
    <definedName name="_xlnm.Print_Area" localSheetId="10">'Table 2e'!$A$1:$S$18</definedName>
    <definedName name="_xlnm.Print_Area" localSheetId="11">'Table 2f '!$A$1:$S$18</definedName>
    <definedName name="_xlnm.Print_Area" localSheetId="12">'Table 2g'!$A$1:$S$17</definedName>
    <definedName name="_xlnm.Print_Area" localSheetId="13">'Table 2h'!$A$1:$T$17</definedName>
    <definedName name="_xlnm.Print_Area" localSheetId="14">'Table 2i'!$A$1:$R$16</definedName>
    <definedName name="_xlnm.Print_Area" localSheetId="15">'Table 3'!$A$1:$K$21</definedName>
    <definedName name="_xlnm.Print_Area" localSheetId="16">'Table 4'!$A$1:$K$21</definedName>
    <definedName name="Quarter1">[3]Ranges!$A$1:$A$4</definedName>
    <definedName name="Time" localSheetId="11">#REF!</definedName>
    <definedName name="Time" localSheetId="15">#REF!</definedName>
    <definedName name="Time">#REF!</definedName>
    <definedName name="Z_394A0C55_342D_4325_99CE_F2CA790F2BA2_.wvu.Cols" localSheetId="14" hidden="1">'Table 2i'!$H:$H</definedName>
    <definedName name="Z_394A0C55_342D_4325_99CE_F2CA790F2BA2_.wvu.PrintArea" localSheetId="17" hidden="1">'Chart 1'!$A$1:$N$44</definedName>
    <definedName name="Z_394A0C55_342D_4325_99CE_F2CA790F2BA2_.wvu.PrintArea" localSheetId="19" hidden="1">'Chart 3'!$A$1:$I$36</definedName>
    <definedName name="Z_394A0C55_342D_4325_99CE_F2CA790F2BA2_.wvu.PrintArea" localSheetId="20" hidden="1">'Chart 4'!$A$2:$O$35</definedName>
    <definedName name="Z_394A0C55_342D_4325_99CE_F2CA790F2BA2_.wvu.PrintArea" localSheetId="21" hidden="1">'Chart 5'!$A$2:$L$38</definedName>
    <definedName name="Z_394A0C55_342D_4325_99CE_F2CA790F2BA2_.wvu.PrintArea" localSheetId="22" hidden="1">'Chart 5a'!$A$2:$P$36</definedName>
    <definedName name="Z_394A0C55_342D_4325_99CE_F2CA790F2BA2_.wvu.PrintArea" localSheetId="23" hidden="1">'Chart 5b'!$A$2:$P$35</definedName>
    <definedName name="Z_394A0C55_342D_4325_99CE_F2CA790F2BA2_.wvu.PrintArea" localSheetId="24" hidden="1">'Chart 6'!$A$2:$Q$34</definedName>
    <definedName name="Z_394A0C55_342D_4325_99CE_F2CA790F2BA2_.wvu.PrintArea" localSheetId="0" hidden="1">Cover!$A$1:$D$37</definedName>
    <definedName name="Z_394A0C55_342D_4325_99CE_F2CA790F2BA2_.wvu.PrintArea" localSheetId="7" hidden="1">'Table 2b'!$A$1:$U$20</definedName>
    <definedName name="Z_394A0C55_342D_4325_99CE_F2CA790F2BA2_.wvu.PrintArea" localSheetId="9" hidden="1">'Table 2d'!$A$1:$R$18</definedName>
    <definedName name="Z_394A0C55_342D_4325_99CE_F2CA790F2BA2_.wvu.PrintArea" localSheetId="12" hidden="1">'Table 2g'!$A$1:$R$17</definedName>
    <definedName name="Z_394A0C55_342D_4325_99CE_F2CA790F2BA2_.wvu.PrintArea" localSheetId="13" hidden="1">'Table 2h'!$A$1:$S$17</definedName>
    <definedName name="Z_394A0C55_342D_4325_99CE_F2CA790F2BA2_.wvu.PrintArea" localSheetId="15" hidden="1">'Table 3'!$A$1:$L$21</definedName>
    <definedName name="Z_394A0C55_342D_4325_99CE_F2CA790F2BA2_.wvu.PrintArea" localSheetId="16" hidden="1">'Table 4'!$A$1:$L$21</definedName>
    <definedName name="Z_9214FEEF_37F5_4A47_978A_4943DD2B1233_.wvu.PrintArea" localSheetId="17" hidden="1">'Chart 1'!$A$1:$N$44</definedName>
    <definedName name="Z_9214FEEF_37F5_4A47_978A_4943DD2B1233_.wvu.PrintArea" localSheetId="19" hidden="1">'Chart 3'!$A$1:$I$36</definedName>
    <definedName name="Z_9214FEEF_37F5_4A47_978A_4943DD2B1233_.wvu.PrintArea" localSheetId="20" hidden="1">'Chart 4'!$A$2:$O$35</definedName>
    <definedName name="Z_9214FEEF_37F5_4A47_978A_4943DD2B1233_.wvu.PrintArea" localSheetId="21" hidden="1">'Chart 5'!$A$2:$L$38</definedName>
    <definedName name="Z_9214FEEF_37F5_4A47_978A_4943DD2B1233_.wvu.PrintArea" localSheetId="22" hidden="1">'Chart 5a'!$A$2:$P$36</definedName>
    <definedName name="Z_9214FEEF_37F5_4A47_978A_4943DD2B1233_.wvu.PrintArea" localSheetId="23" hidden="1">'Chart 5b'!$A$2:$P$35</definedName>
    <definedName name="Z_9214FEEF_37F5_4A47_978A_4943DD2B1233_.wvu.PrintArea" localSheetId="24" hidden="1">'Chart 6'!$A$2:$Q$34</definedName>
    <definedName name="Z_9214FEEF_37F5_4A47_978A_4943DD2B1233_.wvu.PrintArea" localSheetId="0" hidden="1">Cover!$A$1:$D$37</definedName>
    <definedName name="Z_9214FEEF_37F5_4A47_978A_4943DD2B1233_.wvu.PrintArea" localSheetId="7" hidden="1">'Table 2b'!$A$1:$U$20</definedName>
    <definedName name="Z_9214FEEF_37F5_4A47_978A_4943DD2B1233_.wvu.PrintArea" localSheetId="9" hidden="1">'Table 2d'!$A$1:$R$18</definedName>
    <definedName name="Z_9214FEEF_37F5_4A47_978A_4943DD2B1233_.wvu.PrintArea" localSheetId="12" hidden="1">'Table 2g'!$A$1:$R$17</definedName>
    <definedName name="Z_9214FEEF_37F5_4A47_978A_4943DD2B1233_.wvu.PrintArea" localSheetId="13" hidden="1">'Table 2h'!$A$1:$S$17</definedName>
    <definedName name="Z_9214FEEF_37F5_4A47_978A_4943DD2B1233_.wvu.PrintArea" localSheetId="15" hidden="1">'Table 3'!$A$1:$L$21</definedName>
    <definedName name="Z_9214FEEF_37F5_4A47_978A_4943DD2B1233_.wvu.PrintArea" localSheetId="16" hidden="1">'Table 4'!$A$1:$L$21</definedName>
  </definedNames>
  <calcPr calcId="125725"/>
  <customWorkbookViews>
    <customWorkbookView name="Jack Savory - Personal View" guid="{9214FEEF-37F5-4A47-978A-4943DD2B1233}" mergeInterval="0" personalView="1" maximized="1" windowWidth="1276" windowHeight="785" activeSheetId="5"/>
    <customWorkbookView name="Zara Yates-Vanhorne - Personal View" guid="{394A0C55-342D-4325-99CE-F2CA790F2BA2}" mergeInterval="0" personalView="1" maximized="1" windowWidth="1276" windowHeight="802" activeSheetId="15"/>
  </customWorkbookViews>
</workbook>
</file>

<file path=xl/calcChain.xml><?xml version="1.0" encoding="utf-8"?>
<calcChain xmlns="http://schemas.openxmlformats.org/spreadsheetml/2006/main">
  <c r="M7" i="26"/>
  <c r="N7"/>
  <c r="L7"/>
  <c r="M8"/>
  <c r="N8"/>
  <c r="L8"/>
  <c r="M6"/>
  <c r="N6"/>
  <c r="L6"/>
  <c r="J8"/>
  <c r="J7"/>
  <c r="J6"/>
  <c r="B8"/>
  <c r="B10"/>
  <c r="B9"/>
  <c r="O6" i="21" l="1"/>
  <c r="Q7" i="22"/>
  <c r="P7"/>
  <c r="O7"/>
  <c r="N7"/>
  <c r="P6"/>
  <c r="N6" i="20" l="1"/>
  <c r="O6" i="18"/>
  <c r="I8" i="4" l="1"/>
  <c r="I7"/>
  <c r="I6"/>
  <c r="I5"/>
  <c r="I4"/>
  <c r="M7" i="5" l="1"/>
  <c r="M12" s="1"/>
  <c r="J7"/>
  <c r="D8" l="1"/>
  <c r="D9"/>
  <c r="D10"/>
  <c r="E14" i="16" l="1"/>
  <c r="F14"/>
  <c r="D14"/>
  <c r="N9" i="24" l="1"/>
  <c r="N10"/>
  <c r="N11"/>
  <c r="N8"/>
  <c r="L9"/>
  <c r="L10"/>
  <c r="L11"/>
  <c r="L8"/>
  <c r="J9"/>
  <c r="J10"/>
  <c r="J11"/>
  <c r="J8"/>
  <c r="B9" i="18" l="1"/>
  <c r="B7" i="21" l="1"/>
  <c r="M11" l="1"/>
  <c r="K11" i="20" l="1"/>
  <c r="K10"/>
  <c r="B9"/>
  <c r="B8"/>
  <c r="M10" i="18"/>
  <c r="D9" i="17" l="1"/>
  <c r="E9"/>
  <c r="F9"/>
  <c r="C9" s="1"/>
  <c r="G9"/>
  <c r="P9" i="14" l="1"/>
  <c r="P10"/>
  <c r="N9"/>
  <c r="N10"/>
  <c r="N8"/>
  <c r="L9"/>
  <c r="L10"/>
  <c r="L8"/>
  <c r="N8" i="22" l="1"/>
  <c r="O8"/>
  <c r="P8"/>
  <c r="Q8"/>
  <c r="N9"/>
  <c r="O9"/>
  <c r="P9"/>
  <c r="Q9"/>
  <c r="N10"/>
  <c r="O10"/>
  <c r="P10"/>
  <c r="Q10"/>
  <c r="M7" i="21"/>
  <c r="N7"/>
  <c r="O7"/>
  <c r="P7"/>
  <c r="B8"/>
  <c r="M8"/>
  <c r="N8"/>
  <c r="O8"/>
  <c r="P8"/>
  <c r="B9"/>
  <c r="M9"/>
  <c r="N9"/>
  <c r="O9"/>
  <c r="P9"/>
  <c r="B10"/>
  <c r="M10"/>
  <c r="N10"/>
  <c r="O10"/>
  <c r="P10"/>
  <c r="B11"/>
  <c r="N11"/>
  <c r="O11"/>
  <c r="P11"/>
  <c r="B12"/>
  <c r="M12"/>
  <c r="N12"/>
  <c r="O12"/>
  <c r="P12"/>
  <c r="C8" i="20"/>
  <c r="L8"/>
  <c r="M8"/>
  <c r="N8"/>
  <c r="O8"/>
  <c r="L9"/>
  <c r="M9"/>
  <c r="N9"/>
  <c r="O9"/>
  <c r="B10"/>
  <c r="L10"/>
  <c r="M10"/>
  <c r="N10"/>
  <c r="O10"/>
  <c r="B11"/>
  <c r="C11"/>
  <c r="L11"/>
  <c r="M11"/>
  <c r="N11"/>
  <c r="O11"/>
  <c r="C12"/>
  <c r="L12"/>
  <c r="M12"/>
  <c r="N12"/>
  <c r="O12"/>
  <c r="L13"/>
  <c r="O13"/>
  <c r="C8" i="19"/>
  <c r="B8" s="1"/>
  <c r="N8"/>
  <c r="O8"/>
  <c r="P8"/>
  <c r="Q8"/>
  <c r="B9"/>
  <c r="N9"/>
  <c r="P9"/>
  <c r="Q9"/>
  <c r="B10"/>
  <c r="N10"/>
  <c r="O10"/>
  <c r="P10"/>
  <c r="Q10"/>
  <c r="C11"/>
  <c r="B11" s="1"/>
  <c r="N11"/>
  <c r="O11"/>
  <c r="P11"/>
  <c r="Q11"/>
  <c r="C12"/>
  <c r="Q13" s="1"/>
  <c r="N12"/>
  <c r="P12"/>
  <c r="Q12"/>
  <c r="N13"/>
  <c r="C8" i="18"/>
  <c r="N9" s="1"/>
  <c r="M8"/>
  <c r="N8"/>
  <c r="O8"/>
  <c r="P8"/>
  <c r="C10"/>
  <c r="B10" s="1"/>
  <c r="N10"/>
  <c r="O10"/>
  <c r="P10"/>
  <c r="C11"/>
  <c r="B11" s="1"/>
  <c r="C12"/>
  <c r="O13" s="1"/>
  <c r="N12"/>
  <c r="C13"/>
  <c r="O14" s="1"/>
  <c r="C14"/>
  <c r="M15" s="1"/>
  <c r="N14"/>
  <c r="D10" i="17"/>
  <c r="E10"/>
  <c r="F10"/>
  <c r="G10"/>
  <c r="D11"/>
  <c r="E11"/>
  <c r="F11"/>
  <c r="G11"/>
  <c r="D12"/>
  <c r="E12"/>
  <c r="F12"/>
  <c r="G12"/>
  <c r="D9" i="16"/>
  <c r="E9"/>
  <c r="F9"/>
  <c r="G9"/>
  <c r="D10"/>
  <c r="E10"/>
  <c r="F10"/>
  <c r="G10"/>
  <c r="D11"/>
  <c r="E11"/>
  <c r="F11"/>
  <c r="G11"/>
  <c r="D12"/>
  <c r="E12"/>
  <c r="F12"/>
  <c r="G12"/>
  <c r="D13"/>
  <c r="E13"/>
  <c r="F13"/>
  <c r="D15"/>
  <c r="E15"/>
  <c r="F15"/>
  <c r="G15"/>
  <c r="D16"/>
  <c r="E16"/>
  <c r="F16"/>
  <c r="G16"/>
  <c r="K17"/>
  <c r="L17"/>
  <c r="M17"/>
  <c r="N17"/>
  <c r="P8" i="14"/>
  <c r="J9"/>
  <c r="I9" s="1"/>
  <c r="K9" s="1"/>
  <c r="J8" i="13"/>
  <c r="L8"/>
  <c r="N8"/>
  <c r="P8"/>
  <c r="J9"/>
  <c r="L9"/>
  <c r="N9"/>
  <c r="P9"/>
  <c r="J10"/>
  <c r="L10"/>
  <c r="N10"/>
  <c r="P10"/>
  <c r="J11"/>
  <c r="L11"/>
  <c r="N11"/>
  <c r="P11"/>
  <c r="J8" i="12"/>
  <c r="L8"/>
  <c r="N8"/>
  <c r="P8"/>
  <c r="J9"/>
  <c r="L9"/>
  <c r="N9"/>
  <c r="P9"/>
  <c r="J10"/>
  <c r="L10"/>
  <c r="N10"/>
  <c r="P10"/>
  <c r="J11"/>
  <c r="L11"/>
  <c r="N11"/>
  <c r="P11"/>
  <c r="J8" i="11"/>
  <c r="L8"/>
  <c r="N8"/>
  <c r="J9"/>
  <c r="L9"/>
  <c r="N9"/>
  <c r="J10"/>
  <c r="L10"/>
  <c r="N10"/>
  <c r="J11"/>
  <c r="L11"/>
  <c r="N11"/>
  <c r="J8" i="9"/>
  <c r="L8"/>
  <c r="N8"/>
  <c r="P8"/>
  <c r="J9"/>
  <c r="L9"/>
  <c r="N9"/>
  <c r="J10"/>
  <c r="L10"/>
  <c r="N10"/>
  <c r="P10"/>
  <c r="J11"/>
  <c r="L11"/>
  <c r="N11"/>
  <c r="P11"/>
  <c r="J8" i="10"/>
  <c r="L8"/>
  <c r="N8"/>
  <c r="P8"/>
  <c r="J9"/>
  <c r="L9"/>
  <c r="N9"/>
  <c r="P9"/>
  <c r="J10"/>
  <c r="L10"/>
  <c r="N10"/>
  <c r="J11"/>
  <c r="L11"/>
  <c r="N11"/>
  <c r="P11"/>
  <c r="J8" i="8"/>
  <c r="L8"/>
  <c r="N8"/>
  <c r="P8"/>
  <c r="J9"/>
  <c r="L9"/>
  <c r="N9"/>
  <c r="P9"/>
  <c r="J10"/>
  <c r="L10"/>
  <c r="N10"/>
  <c r="P10"/>
  <c r="J11"/>
  <c r="L11"/>
  <c r="N11"/>
  <c r="P11"/>
  <c r="J8" i="7"/>
  <c r="L8"/>
  <c r="N8"/>
  <c r="P8"/>
  <c r="J9"/>
  <c r="L9"/>
  <c r="N9"/>
  <c r="P9"/>
  <c r="J10"/>
  <c r="L10"/>
  <c r="N10"/>
  <c r="P10"/>
  <c r="J11"/>
  <c r="L11"/>
  <c r="N11"/>
  <c r="P11"/>
  <c r="J9" i="6"/>
  <c r="L9"/>
  <c r="N9"/>
  <c r="P9"/>
  <c r="J10"/>
  <c r="L10"/>
  <c r="N10"/>
  <c r="P10"/>
  <c r="J11"/>
  <c r="L11"/>
  <c r="N11"/>
  <c r="P11"/>
  <c r="J12"/>
  <c r="L12"/>
  <c r="N12"/>
  <c r="P12"/>
  <c r="G7" i="5"/>
  <c r="N7"/>
  <c r="N8"/>
  <c r="Q8"/>
  <c r="G9"/>
  <c r="N9"/>
  <c r="Q9"/>
  <c r="G10"/>
  <c r="Q10"/>
  <c r="K3" i="4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G8" i="5"/>
  <c r="D4" i="4"/>
  <c r="J8" i="5" s="1"/>
  <c r="E4" i="4"/>
  <c r="H4"/>
  <c r="U8" i="5"/>
  <c r="J4" i="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D5"/>
  <c r="J9" i="5" s="1"/>
  <c r="E5" i="4"/>
  <c r="U9" i="5"/>
  <c r="J5" i="4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D6"/>
  <c r="J10" i="5" s="1"/>
  <c r="E6" i="4"/>
  <c r="U10" i="5"/>
  <c r="J6" i="4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D7"/>
  <c r="E7"/>
  <c r="H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B8"/>
  <c r="C8"/>
  <c r="D8"/>
  <c r="E8"/>
  <c r="F8"/>
  <c r="G8"/>
  <c r="H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G12"/>
  <c r="H12"/>
  <c r="I12"/>
  <c r="J12"/>
  <c r="K12"/>
  <c r="L12"/>
  <c r="M12"/>
  <c r="N12"/>
  <c r="O12"/>
  <c r="P12"/>
  <c r="Q12"/>
  <c r="R12"/>
  <c r="S12"/>
  <c r="T12"/>
  <c r="U12"/>
  <c r="G13"/>
  <c r="H13"/>
  <c r="I13"/>
  <c r="J13"/>
  <c r="K13"/>
  <c r="L13"/>
  <c r="M13"/>
  <c r="N13"/>
  <c r="O13"/>
  <c r="P13"/>
  <c r="Q13"/>
  <c r="R13"/>
  <c r="S13"/>
  <c r="T13"/>
  <c r="U13"/>
  <c r="G14"/>
  <c r="H14"/>
  <c r="I14"/>
  <c r="J14"/>
  <c r="K14"/>
  <c r="L14"/>
  <c r="M14"/>
  <c r="N14"/>
  <c r="O14"/>
  <c r="P14"/>
  <c r="Q14"/>
  <c r="R14"/>
  <c r="S14"/>
  <c r="T14"/>
  <c r="U14"/>
  <c r="G15"/>
  <c r="H15"/>
  <c r="I15"/>
  <c r="J15"/>
  <c r="K15"/>
  <c r="L15"/>
  <c r="M15"/>
  <c r="N15"/>
  <c r="O15"/>
  <c r="P15"/>
  <c r="Q15"/>
  <c r="R15"/>
  <c r="S15"/>
  <c r="T15"/>
  <c r="U15"/>
  <c r="G19"/>
  <c r="H19"/>
  <c r="I19"/>
  <c r="J19"/>
  <c r="K19"/>
  <c r="L19"/>
  <c r="M19"/>
  <c r="N19"/>
  <c r="O19"/>
  <c r="P19"/>
  <c r="Q19"/>
  <c r="R19"/>
  <c r="S19"/>
  <c r="T19"/>
  <c r="U19"/>
  <c r="G20"/>
  <c r="H20"/>
  <c r="I20"/>
  <c r="J20"/>
  <c r="K20"/>
  <c r="L20"/>
  <c r="M20"/>
  <c r="N20"/>
  <c r="O20"/>
  <c r="P20"/>
  <c r="Q20"/>
  <c r="R20"/>
  <c r="S20"/>
  <c r="T20"/>
  <c r="U20"/>
  <c r="G21"/>
  <c r="H21"/>
  <c r="I21"/>
  <c r="J21"/>
  <c r="K21"/>
  <c r="L21"/>
  <c r="M21"/>
  <c r="N21"/>
  <c r="O21"/>
  <c r="P21"/>
  <c r="Q21"/>
  <c r="R21"/>
  <c r="S21"/>
  <c r="T21"/>
  <c r="U21"/>
  <c r="G22"/>
  <c r="H22"/>
  <c r="I22"/>
  <c r="J22"/>
  <c r="K22"/>
  <c r="L22"/>
  <c r="M22"/>
  <c r="N22"/>
  <c r="O22"/>
  <c r="P22"/>
  <c r="Q22"/>
  <c r="R22"/>
  <c r="S22"/>
  <c r="T22"/>
  <c r="U22"/>
  <c r="G26"/>
  <c r="H26"/>
  <c r="I26"/>
  <c r="J26"/>
  <c r="K26"/>
  <c r="L26"/>
  <c r="M26"/>
  <c r="N26"/>
  <c r="O26"/>
  <c r="P26"/>
  <c r="Q26"/>
  <c r="R26"/>
  <c r="S26"/>
  <c r="T26"/>
  <c r="U26"/>
  <c r="G27"/>
  <c r="H27"/>
  <c r="I27"/>
  <c r="J27"/>
  <c r="K27"/>
  <c r="L27"/>
  <c r="M27"/>
  <c r="N27"/>
  <c r="O27"/>
  <c r="P27"/>
  <c r="Q27"/>
  <c r="R27"/>
  <c r="S27"/>
  <c r="T27"/>
  <c r="U27"/>
  <c r="G28"/>
  <c r="H28"/>
  <c r="I28"/>
  <c r="J28"/>
  <c r="K28"/>
  <c r="L28"/>
  <c r="M28"/>
  <c r="N28"/>
  <c r="O28"/>
  <c r="P28"/>
  <c r="Q28"/>
  <c r="R28"/>
  <c r="S28"/>
  <c r="T28"/>
  <c r="U28"/>
  <c r="G29"/>
  <c r="H29"/>
  <c r="I29"/>
  <c r="J29"/>
  <c r="K29"/>
  <c r="L29"/>
  <c r="M29"/>
  <c r="N29"/>
  <c r="O29"/>
  <c r="P29"/>
  <c r="Q29"/>
  <c r="R29"/>
  <c r="S29"/>
  <c r="T29"/>
  <c r="U29"/>
  <c r="G33"/>
  <c r="H33"/>
  <c r="I33"/>
  <c r="J33"/>
  <c r="K33"/>
  <c r="L33"/>
  <c r="M33"/>
  <c r="N33"/>
  <c r="O33"/>
  <c r="P33"/>
  <c r="Q33"/>
  <c r="R33"/>
  <c r="S33"/>
  <c r="T33"/>
  <c r="U33"/>
  <c r="G34"/>
  <c r="H34"/>
  <c r="I34"/>
  <c r="J34"/>
  <c r="K34"/>
  <c r="L34"/>
  <c r="M34"/>
  <c r="N34"/>
  <c r="O34"/>
  <c r="P34"/>
  <c r="Q34"/>
  <c r="R34"/>
  <c r="S34"/>
  <c r="T34"/>
  <c r="U34"/>
  <c r="G35"/>
  <c r="H35"/>
  <c r="I35"/>
  <c r="J35"/>
  <c r="K35"/>
  <c r="L35"/>
  <c r="M35"/>
  <c r="N35"/>
  <c r="O35"/>
  <c r="P35"/>
  <c r="Q35"/>
  <c r="R35"/>
  <c r="S35"/>
  <c r="T35"/>
  <c r="U35"/>
  <c r="G36"/>
  <c r="H36"/>
  <c r="I36"/>
  <c r="J36"/>
  <c r="K36"/>
  <c r="L36"/>
  <c r="M36"/>
  <c r="N36"/>
  <c r="O36"/>
  <c r="P36"/>
  <c r="Q36"/>
  <c r="R36"/>
  <c r="S36"/>
  <c r="T36"/>
  <c r="U36"/>
  <c r="G40"/>
  <c r="H40"/>
  <c r="I40"/>
  <c r="J40"/>
  <c r="K40"/>
  <c r="L40"/>
  <c r="M40"/>
  <c r="N40"/>
  <c r="O40"/>
  <c r="P40"/>
  <c r="Q40"/>
  <c r="R40"/>
  <c r="S40"/>
  <c r="T40"/>
  <c r="U40"/>
  <c r="P9" i="9"/>
  <c r="G41" i="4"/>
  <c r="H41"/>
  <c r="I41"/>
  <c r="J41"/>
  <c r="K41"/>
  <c r="L41"/>
  <c r="M41"/>
  <c r="N41"/>
  <c r="O41"/>
  <c r="P41"/>
  <c r="Q41"/>
  <c r="R41"/>
  <c r="S41"/>
  <c r="T41"/>
  <c r="U41"/>
  <c r="G42"/>
  <c r="H42"/>
  <c r="I42"/>
  <c r="J42"/>
  <c r="K42"/>
  <c r="L42"/>
  <c r="M42"/>
  <c r="N42"/>
  <c r="O42"/>
  <c r="P42"/>
  <c r="Q42"/>
  <c r="R42"/>
  <c r="S42"/>
  <c r="T42"/>
  <c r="U42"/>
  <c r="G43"/>
  <c r="H43"/>
  <c r="I43"/>
  <c r="J43"/>
  <c r="K43"/>
  <c r="L43"/>
  <c r="M43"/>
  <c r="N43"/>
  <c r="O43"/>
  <c r="P43"/>
  <c r="Q43"/>
  <c r="R43"/>
  <c r="S43"/>
  <c r="T43"/>
  <c r="U43"/>
  <c r="G47"/>
  <c r="H47"/>
  <c r="I47"/>
  <c r="J47"/>
  <c r="K47"/>
  <c r="L47"/>
  <c r="M47"/>
  <c r="N47"/>
  <c r="O47"/>
  <c r="P47"/>
  <c r="Q47"/>
  <c r="R47"/>
  <c r="S47"/>
  <c r="T47"/>
  <c r="U47"/>
  <c r="P9" i="11"/>
  <c r="G48" i="4"/>
  <c r="H48"/>
  <c r="I48"/>
  <c r="J48"/>
  <c r="K48"/>
  <c r="L48"/>
  <c r="M48"/>
  <c r="N48"/>
  <c r="O48"/>
  <c r="P48"/>
  <c r="Q48"/>
  <c r="R48"/>
  <c r="S48"/>
  <c r="T48"/>
  <c r="U48"/>
  <c r="G49"/>
  <c r="H49"/>
  <c r="I49"/>
  <c r="J49"/>
  <c r="K49"/>
  <c r="L49"/>
  <c r="M49"/>
  <c r="N49"/>
  <c r="O49"/>
  <c r="P49"/>
  <c r="Q49"/>
  <c r="R49"/>
  <c r="S49"/>
  <c r="T49"/>
  <c r="U49"/>
  <c r="P11" i="11"/>
  <c r="G50" i="4"/>
  <c r="H50"/>
  <c r="I50"/>
  <c r="J50"/>
  <c r="K50"/>
  <c r="L50"/>
  <c r="M50"/>
  <c r="N50"/>
  <c r="O50"/>
  <c r="P50"/>
  <c r="Q50"/>
  <c r="R50"/>
  <c r="S50"/>
  <c r="T50"/>
  <c r="U50"/>
  <c r="E54"/>
  <c r="G54"/>
  <c r="H54"/>
  <c r="I54"/>
  <c r="J54"/>
  <c r="K54"/>
  <c r="L54"/>
  <c r="M54"/>
  <c r="N54"/>
  <c r="O54"/>
  <c r="P54"/>
  <c r="Q54"/>
  <c r="R54"/>
  <c r="S54"/>
  <c r="T54"/>
  <c r="U54"/>
  <c r="E55"/>
  <c r="P9" i="24" s="1"/>
  <c r="I9" s="1"/>
  <c r="G55" i="4"/>
  <c r="H55"/>
  <c r="I55"/>
  <c r="J55"/>
  <c r="K55"/>
  <c r="L55"/>
  <c r="M55"/>
  <c r="N55"/>
  <c r="O55"/>
  <c r="P55"/>
  <c r="Q55"/>
  <c r="R55"/>
  <c r="S55"/>
  <c r="T55"/>
  <c r="U55"/>
  <c r="E56"/>
  <c r="P10" i="24" s="1"/>
  <c r="G56" i="4"/>
  <c r="H56"/>
  <c r="I56"/>
  <c r="J56"/>
  <c r="K56"/>
  <c r="L56"/>
  <c r="M56"/>
  <c r="N56"/>
  <c r="O56"/>
  <c r="P56"/>
  <c r="Q56"/>
  <c r="R56"/>
  <c r="S56"/>
  <c r="T56"/>
  <c r="U56"/>
  <c r="E57"/>
  <c r="P11" i="24" s="1"/>
  <c r="G57" i="4"/>
  <c r="H57"/>
  <c r="I57"/>
  <c r="J57"/>
  <c r="K57"/>
  <c r="L57"/>
  <c r="M57"/>
  <c r="N57"/>
  <c r="O57"/>
  <c r="P57"/>
  <c r="Q57"/>
  <c r="R57"/>
  <c r="S57"/>
  <c r="T57"/>
  <c r="U57"/>
  <c r="G61"/>
  <c r="H61"/>
  <c r="I61"/>
  <c r="J61"/>
  <c r="K61"/>
  <c r="L61"/>
  <c r="M61"/>
  <c r="N61"/>
  <c r="O61"/>
  <c r="P61"/>
  <c r="Q61"/>
  <c r="R61"/>
  <c r="S61"/>
  <c r="T61"/>
  <c r="U61"/>
  <c r="G62"/>
  <c r="H62"/>
  <c r="I62"/>
  <c r="J62"/>
  <c r="K62"/>
  <c r="L62"/>
  <c r="M62"/>
  <c r="N62"/>
  <c r="O62"/>
  <c r="P62"/>
  <c r="Q62"/>
  <c r="R62"/>
  <c r="S62"/>
  <c r="T62"/>
  <c r="U62"/>
  <c r="G63"/>
  <c r="H63"/>
  <c r="I63"/>
  <c r="J63"/>
  <c r="K63"/>
  <c r="L63"/>
  <c r="M63"/>
  <c r="N63"/>
  <c r="O63"/>
  <c r="P63"/>
  <c r="Q63"/>
  <c r="R63"/>
  <c r="S63"/>
  <c r="T63"/>
  <c r="U63"/>
  <c r="G64"/>
  <c r="H64"/>
  <c r="I64"/>
  <c r="J64"/>
  <c r="K64"/>
  <c r="L64"/>
  <c r="M64"/>
  <c r="N64"/>
  <c r="O64"/>
  <c r="P64"/>
  <c r="Q64"/>
  <c r="R64"/>
  <c r="S64"/>
  <c r="T64"/>
  <c r="U64"/>
  <c r="G68"/>
  <c r="H68"/>
  <c r="I68"/>
  <c r="J68"/>
  <c r="K68"/>
  <c r="L68"/>
  <c r="M68"/>
  <c r="N68"/>
  <c r="O68"/>
  <c r="P68"/>
  <c r="Q68"/>
  <c r="R68"/>
  <c r="S68"/>
  <c r="T68"/>
  <c r="U68"/>
  <c r="G69"/>
  <c r="H69"/>
  <c r="I69"/>
  <c r="J69"/>
  <c r="K69"/>
  <c r="L69"/>
  <c r="M69"/>
  <c r="N69"/>
  <c r="O69"/>
  <c r="P69"/>
  <c r="Q69"/>
  <c r="R69"/>
  <c r="S69"/>
  <c r="T69"/>
  <c r="U69"/>
  <c r="G70"/>
  <c r="H70"/>
  <c r="I70"/>
  <c r="J70"/>
  <c r="K70"/>
  <c r="L70"/>
  <c r="M70"/>
  <c r="N70"/>
  <c r="O70"/>
  <c r="P70"/>
  <c r="Q70"/>
  <c r="R70"/>
  <c r="S70"/>
  <c r="T70"/>
  <c r="U70"/>
  <c r="G71"/>
  <c r="H71"/>
  <c r="I71"/>
  <c r="J71"/>
  <c r="K71"/>
  <c r="L71"/>
  <c r="M71"/>
  <c r="N71"/>
  <c r="O71"/>
  <c r="P71"/>
  <c r="Q71"/>
  <c r="R71"/>
  <c r="S71"/>
  <c r="T71"/>
  <c r="U71"/>
  <c r="B75"/>
  <c r="D75"/>
  <c r="E75"/>
  <c r="G75"/>
  <c r="H75"/>
  <c r="I75"/>
  <c r="J75"/>
  <c r="K75"/>
  <c r="L75"/>
  <c r="M75"/>
  <c r="N75"/>
  <c r="O75"/>
  <c r="P75"/>
  <c r="Q75"/>
  <c r="R75"/>
  <c r="S75"/>
  <c r="T75"/>
  <c r="U75"/>
  <c r="B76"/>
  <c r="D76"/>
  <c r="E76"/>
  <c r="G76"/>
  <c r="H76"/>
  <c r="I76"/>
  <c r="J76"/>
  <c r="K76"/>
  <c r="L76"/>
  <c r="M76"/>
  <c r="N76"/>
  <c r="O76"/>
  <c r="P76"/>
  <c r="Q76"/>
  <c r="R76"/>
  <c r="S76"/>
  <c r="T76"/>
  <c r="U76"/>
  <c r="B77"/>
  <c r="D77"/>
  <c r="E77"/>
  <c r="G77"/>
  <c r="H77"/>
  <c r="I77"/>
  <c r="J77"/>
  <c r="K77"/>
  <c r="L77"/>
  <c r="M77"/>
  <c r="N77"/>
  <c r="O77"/>
  <c r="P77"/>
  <c r="Q77"/>
  <c r="R77"/>
  <c r="S77"/>
  <c r="T77"/>
  <c r="U77"/>
  <c r="B78"/>
  <c r="D78"/>
  <c r="E78"/>
  <c r="G78"/>
  <c r="H78"/>
  <c r="I78"/>
  <c r="J78"/>
  <c r="K78"/>
  <c r="L78"/>
  <c r="M78"/>
  <c r="N78"/>
  <c r="O78"/>
  <c r="P78"/>
  <c r="Q78"/>
  <c r="R78"/>
  <c r="S78"/>
  <c r="T78"/>
  <c r="U78"/>
  <c r="J8" i="14"/>
  <c r="G82" i="4"/>
  <c r="H82"/>
  <c r="I82"/>
  <c r="J82"/>
  <c r="K82"/>
  <c r="L82"/>
  <c r="M82"/>
  <c r="N82"/>
  <c r="O82"/>
  <c r="P82"/>
  <c r="Q82"/>
  <c r="R82"/>
  <c r="S82"/>
  <c r="T82"/>
  <c r="U82"/>
  <c r="G83"/>
  <c r="H83"/>
  <c r="I83"/>
  <c r="J83"/>
  <c r="K83"/>
  <c r="L83"/>
  <c r="M83"/>
  <c r="N83"/>
  <c r="O83"/>
  <c r="P83"/>
  <c r="Q83"/>
  <c r="R83"/>
  <c r="S83"/>
  <c r="T83"/>
  <c r="U83"/>
  <c r="J10" i="14"/>
  <c r="I10" s="1"/>
  <c r="O10" s="1"/>
  <c r="G84" i="4"/>
  <c r="H84"/>
  <c r="I84"/>
  <c r="J84"/>
  <c r="K84"/>
  <c r="L84"/>
  <c r="M84"/>
  <c r="N84"/>
  <c r="O84"/>
  <c r="P84"/>
  <c r="Q84"/>
  <c r="R84"/>
  <c r="S84"/>
  <c r="T84"/>
  <c r="U84"/>
  <c r="G85"/>
  <c r="H85"/>
  <c r="I85"/>
  <c r="J85"/>
  <c r="K85"/>
  <c r="L85"/>
  <c r="M85"/>
  <c r="N85"/>
  <c r="O85"/>
  <c r="P85"/>
  <c r="Q85"/>
  <c r="R85"/>
  <c r="S85"/>
  <c r="T85"/>
  <c r="U85"/>
  <c r="B89"/>
  <c r="E89"/>
  <c r="G89"/>
  <c r="H89"/>
  <c r="I89"/>
  <c r="J89"/>
  <c r="K89"/>
  <c r="L89"/>
  <c r="M89"/>
  <c r="N89"/>
  <c r="O89"/>
  <c r="P89"/>
  <c r="Q89"/>
  <c r="R89"/>
  <c r="S89"/>
  <c r="T89"/>
  <c r="U89"/>
  <c r="B90"/>
  <c r="E90"/>
  <c r="G90"/>
  <c r="H90"/>
  <c r="I90"/>
  <c r="J90"/>
  <c r="K90"/>
  <c r="L90"/>
  <c r="M90"/>
  <c r="N90"/>
  <c r="O90"/>
  <c r="P90"/>
  <c r="Q90"/>
  <c r="R90"/>
  <c r="S90"/>
  <c r="T90"/>
  <c r="U90"/>
  <c r="B91"/>
  <c r="G91"/>
  <c r="H91"/>
  <c r="I91"/>
  <c r="J91"/>
  <c r="K91"/>
  <c r="L91"/>
  <c r="M91"/>
  <c r="N91"/>
  <c r="O91"/>
  <c r="P91"/>
  <c r="Q91"/>
  <c r="R91"/>
  <c r="S91"/>
  <c r="T91"/>
  <c r="U91"/>
  <c r="B92"/>
  <c r="E92"/>
  <c r="G92"/>
  <c r="H92"/>
  <c r="I92"/>
  <c r="J92"/>
  <c r="K92"/>
  <c r="L92"/>
  <c r="M92"/>
  <c r="N92"/>
  <c r="O92"/>
  <c r="P92"/>
  <c r="Q92"/>
  <c r="R92"/>
  <c r="S92"/>
  <c r="T92"/>
  <c r="U92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8"/>
  <c r="C138"/>
  <c r="D138"/>
  <c r="E138"/>
  <c r="F138"/>
  <c r="B139"/>
  <c r="C139"/>
  <c r="D139"/>
  <c r="E139"/>
  <c r="F139"/>
  <c r="B140"/>
  <c r="C140"/>
  <c r="D140"/>
  <c r="E140"/>
  <c r="F140"/>
  <c r="B141"/>
  <c r="C141"/>
  <c r="D141"/>
  <c r="E141"/>
  <c r="F141"/>
  <c r="B142"/>
  <c r="C142"/>
  <c r="D142"/>
  <c r="E142"/>
  <c r="F142"/>
  <c r="B146"/>
  <c r="C146"/>
  <c r="D146"/>
  <c r="E146"/>
  <c r="F146"/>
  <c r="B147"/>
  <c r="C147"/>
  <c r="D147"/>
  <c r="E147"/>
  <c r="F147"/>
  <c r="B148"/>
  <c r="C148"/>
  <c r="D148"/>
  <c r="E148"/>
  <c r="F148"/>
  <c r="B149"/>
  <c r="C149"/>
  <c r="D149"/>
  <c r="E149"/>
  <c r="F149"/>
  <c r="B150"/>
  <c r="C150"/>
  <c r="D150"/>
  <c r="E150"/>
  <c r="F150"/>
  <c r="B154"/>
  <c r="C154"/>
  <c r="D154"/>
  <c r="E154"/>
  <c r="F154"/>
  <c r="B155"/>
  <c r="C155"/>
  <c r="D155"/>
  <c r="E155"/>
  <c r="F155"/>
  <c r="B156"/>
  <c r="C156"/>
  <c r="D156"/>
  <c r="E156"/>
  <c r="F156"/>
  <c r="B157"/>
  <c r="C157"/>
  <c r="D157"/>
  <c r="E157"/>
  <c r="F157"/>
  <c r="B158"/>
  <c r="C158"/>
  <c r="D158"/>
  <c r="E158"/>
  <c r="F158"/>
  <c r="B163"/>
  <c r="C163"/>
  <c r="D163"/>
  <c r="E163"/>
  <c r="F163"/>
  <c r="B164"/>
  <c r="C164"/>
  <c r="D164"/>
  <c r="E164"/>
  <c r="F164"/>
  <c r="B165"/>
  <c r="C165"/>
  <c r="D165"/>
  <c r="E165"/>
  <c r="F165"/>
  <c r="B166"/>
  <c r="C166"/>
  <c r="D166"/>
  <c r="E166"/>
  <c r="F166"/>
  <c r="B167"/>
  <c r="C167"/>
  <c r="D167"/>
  <c r="E167"/>
  <c r="F167"/>
  <c r="B171"/>
  <c r="C171"/>
  <c r="D171"/>
  <c r="E171"/>
  <c r="F171"/>
  <c r="B172"/>
  <c r="C172"/>
  <c r="D172"/>
  <c r="E172"/>
  <c r="F172"/>
  <c r="B173"/>
  <c r="C173"/>
  <c r="D173"/>
  <c r="E173"/>
  <c r="F173"/>
  <c r="B174"/>
  <c r="C174"/>
  <c r="D174"/>
  <c r="E174"/>
  <c r="F174"/>
  <c r="B175"/>
  <c r="C175"/>
  <c r="D175"/>
  <c r="E175"/>
  <c r="F175"/>
  <c r="B179"/>
  <c r="C179"/>
  <c r="D179"/>
  <c r="E179"/>
  <c r="F179"/>
  <c r="B180"/>
  <c r="C180"/>
  <c r="D180"/>
  <c r="E180"/>
  <c r="F180"/>
  <c r="B181"/>
  <c r="C181"/>
  <c r="D181"/>
  <c r="E181"/>
  <c r="F181"/>
  <c r="B182"/>
  <c r="C182"/>
  <c r="D182"/>
  <c r="E182"/>
  <c r="F182"/>
  <c r="B183"/>
  <c r="C183"/>
  <c r="D183"/>
  <c r="E183"/>
  <c r="F183"/>
  <c r="B187"/>
  <c r="C187"/>
  <c r="D187"/>
  <c r="E187"/>
  <c r="F187"/>
  <c r="B188"/>
  <c r="C188"/>
  <c r="D188"/>
  <c r="E188"/>
  <c r="F188"/>
  <c r="B189"/>
  <c r="C189"/>
  <c r="D189"/>
  <c r="E189"/>
  <c r="F189"/>
  <c r="B190"/>
  <c r="C190"/>
  <c r="D190"/>
  <c r="E190"/>
  <c r="F190"/>
  <c r="B191"/>
  <c r="C191"/>
  <c r="D191"/>
  <c r="E191"/>
  <c r="F191"/>
  <c r="B196"/>
  <c r="C196"/>
  <c r="D196"/>
  <c r="E196"/>
  <c r="F196"/>
  <c r="B197"/>
  <c r="C197"/>
  <c r="D197"/>
  <c r="E197"/>
  <c r="F197"/>
  <c r="B198"/>
  <c r="C198"/>
  <c r="D198"/>
  <c r="E198"/>
  <c r="F198"/>
  <c r="B199"/>
  <c r="C199"/>
  <c r="D199"/>
  <c r="E199"/>
  <c r="F199"/>
  <c r="B200"/>
  <c r="C200"/>
  <c r="D200"/>
  <c r="E200"/>
  <c r="F200"/>
  <c r="B204"/>
  <c r="C204"/>
  <c r="D204"/>
  <c r="E204"/>
  <c r="F204"/>
  <c r="B205"/>
  <c r="C205"/>
  <c r="D205"/>
  <c r="E205"/>
  <c r="F205"/>
  <c r="B206"/>
  <c r="C206"/>
  <c r="D206"/>
  <c r="E206"/>
  <c r="F206"/>
  <c r="B207"/>
  <c r="C207"/>
  <c r="D207"/>
  <c r="E207"/>
  <c r="F207"/>
  <c r="B208"/>
  <c r="C208"/>
  <c r="D208"/>
  <c r="E208"/>
  <c r="F208"/>
  <c r="B212"/>
  <c r="C212"/>
  <c r="D212"/>
  <c r="E212"/>
  <c r="F212"/>
  <c r="B213"/>
  <c r="C213"/>
  <c r="D213"/>
  <c r="E213"/>
  <c r="F213"/>
  <c r="B214"/>
  <c r="C214"/>
  <c r="D214"/>
  <c r="E214"/>
  <c r="F214"/>
  <c r="B215"/>
  <c r="C215"/>
  <c r="D215"/>
  <c r="E215"/>
  <c r="F215"/>
  <c r="B216"/>
  <c r="C216"/>
  <c r="D216"/>
  <c r="E216"/>
  <c r="F216"/>
  <c r="B220"/>
  <c r="C220"/>
  <c r="D220"/>
  <c r="E220"/>
  <c r="F220"/>
  <c r="B221"/>
  <c r="C221"/>
  <c r="D221"/>
  <c r="E221"/>
  <c r="F221"/>
  <c r="B222"/>
  <c r="C222"/>
  <c r="D222"/>
  <c r="E222"/>
  <c r="F222"/>
  <c r="B223"/>
  <c r="C223"/>
  <c r="D223"/>
  <c r="E223"/>
  <c r="F223"/>
  <c r="B224"/>
  <c r="C224"/>
  <c r="D224"/>
  <c r="E224"/>
  <c r="F224"/>
  <c r="C40" i="3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I9" i="13" l="1"/>
  <c r="M9" s="1"/>
  <c r="P8" i="24"/>
  <c r="I8" s="1"/>
  <c r="Q8" s="1"/>
  <c r="G14" i="16"/>
  <c r="M12" i="18"/>
  <c r="P12"/>
  <c r="N11"/>
  <c r="O12" i="19"/>
  <c r="O9"/>
  <c r="I11" i="12"/>
  <c r="Q11" s="1"/>
  <c r="Q9" i="13"/>
  <c r="C12" i="16"/>
  <c r="N12" s="1"/>
  <c r="I11" i="24"/>
  <c r="Q11" s="1"/>
  <c r="I10"/>
  <c r="Q9"/>
  <c r="K9"/>
  <c r="O9"/>
  <c r="M9"/>
  <c r="I11" i="10"/>
  <c r="K11" s="1"/>
  <c r="I9" i="8"/>
  <c r="I11" i="7"/>
  <c r="O11" s="1"/>
  <c r="K9" i="13"/>
  <c r="O9"/>
  <c r="I11"/>
  <c r="O11" s="1"/>
  <c r="I11" i="9"/>
  <c r="K11" s="1"/>
  <c r="Q9" i="8"/>
  <c r="I9" i="7"/>
  <c r="Q9" s="1"/>
  <c r="I10" i="6"/>
  <c r="C10" i="17"/>
  <c r="N10" s="1"/>
  <c r="M14" i="18"/>
  <c r="B13"/>
  <c r="P14"/>
  <c r="O9"/>
  <c r="O12"/>
  <c r="O11"/>
  <c r="I12" i="6"/>
  <c r="M12" s="1"/>
  <c r="C12" i="17"/>
  <c r="I11" i="6"/>
  <c r="O11" s="1"/>
  <c r="J12" i="5"/>
  <c r="P10" i="10"/>
  <c r="I10" s="1"/>
  <c r="Q10" s="1"/>
  <c r="I9" i="11"/>
  <c r="M9" s="1"/>
  <c r="G12" i="5"/>
  <c r="U12"/>
  <c r="C9" i="16"/>
  <c r="M9" i="14"/>
  <c r="Q9"/>
  <c r="K10"/>
  <c r="I9" i="9"/>
  <c r="Q9" s="1"/>
  <c r="M11" i="7"/>
  <c r="K9" i="8"/>
  <c r="O9"/>
  <c r="I8" i="14"/>
  <c r="Q8" s="1"/>
  <c r="Q12" i="5"/>
  <c r="I10" i="7"/>
  <c r="K10" s="1"/>
  <c r="I11" i="8"/>
  <c r="M9"/>
  <c r="O11" i="10"/>
  <c r="I8"/>
  <c r="Q8" s="1"/>
  <c r="I10" i="9"/>
  <c r="Q10" s="1"/>
  <c r="I11" i="11"/>
  <c r="M11" s="1"/>
  <c r="I9" i="12"/>
  <c r="M9" s="1"/>
  <c r="I8" i="13"/>
  <c r="M8" s="1"/>
  <c r="M12" i="17"/>
  <c r="P10" i="11"/>
  <c r="I10" s="1"/>
  <c r="I9" i="6"/>
  <c r="M9" s="1"/>
  <c r="I8" i="7"/>
  <c r="K8" s="1"/>
  <c r="M11" i="10"/>
  <c r="I9"/>
  <c r="M9" s="1"/>
  <c r="I8" i="9"/>
  <c r="M8" s="1"/>
  <c r="O11" i="12"/>
  <c r="C15" i="16"/>
  <c r="M15" s="1"/>
  <c r="G13"/>
  <c r="C13" s="1"/>
  <c r="B13" s="1"/>
  <c r="P8" i="11"/>
  <c r="K11" i="7"/>
  <c r="Q8" i="9"/>
  <c r="C10" i="16"/>
  <c r="N12" i="17"/>
  <c r="I10" i="13"/>
  <c r="M10" s="1"/>
  <c r="C11" i="17"/>
  <c r="N15" i="18"/>
  <c r="B14"/>
  <c r="O15"/>
  <c r="I10" i="12"/>
  <c r="Q10" s="1"/>
  <c r="I8"/>
  <c r="Q8" s="1"/>
  <c r="Q10" i="14"/>
  <c r="C16" i="16"/>
  <c r="P13" i="18"/>
  <c r="B12"/>
  <c r="M13"/>
  <c r="O13" i="19"/>
  <c r="B12"/>
  <c r="P13"/>
  <c r="N12" i="5"/>
  <c r="I10" i="8"/>
  <c r="K10" s="1"/>
  <c r="I8"/>
  <c r="K8" s="1"/>
  <c r="M10" i="9"/>
  <c r="M10" i="14"/>
  <c r="O9"/>
  <c r="C11" i="16"/>
  <c r="P15" i="18"/>
  <c r="N13"/>
  <c r="P11"/>
  <c r="M11"/>
  <c r="P9"/>
  <c r="M9"/>
  <c r="M13" i="20"/>
  <c r="B12"/>
  <c r="N13"/>
  <c r="L12" i="17" l="1"/>
  <c r="B12"/>
  <c r="K9" i="16"/>
  <c r="B9"/>
  <c r="L10" i="17"/>
  <c r="Q11" i="10"/>
  <c r="O12" i="17"/>
  <c r="M9" i="7"/>
  <c r="Q11"/>
  <c r="K11" i="12"/>
  <c r="M11"/>
  <c r="B10" i="17"/>
  <c r="Q11" i="13"/>
  <c r="M11"/>
  <c r="K11"/>
  <c r="M11" i="6"/>
  <c r="C14" i="16"/>
  <c r="M12"/>
  <c r="L9"/>
  <c r="L12"/>
  <c r="Q9" i="12"/>
  <c r="M11" i="9"/>
  <c r="O11"/>
  <c r="Q11"/>
  <c r="K12" i="16"/>
  <c r="O10" i="24"/>
  <c r="M10"/>
  <c r="K10"/>
  <c r="Q10"/>
  <c r="K8"/>
  <c r="O8"/>
  <c r="M8"/>
  <c r="O11"/>
  <c r="K11"/>
  <c r="M11"/>
  <c r="Q9" i="10"/>
  <c r="O8"/>
  <c r="M10" i="7"/>
  <c r="O9"/>
  <c r="K9"/>
  <c r="M10" i="17"/>
  <c r="O10"/>
  <c r="K8" i="13"/>
  <c r="Q8"/>
  <c r="O8"/>
  <c r="K8" i="10"/>
  <c r="M8"/>
  <c r="M10" i="8"/>
  <c r="O8"/>
  <c r="M10" i="6"/>
  <c r="Q10"/>
  <c r="Q12"/>
  <c r="K10"/>
  <c r="O10"/>
  <c r="O12"/>
  <c r="K12"/>
  <c r="K11"/>
  <c r="Q11"/>
  <c r="O9"/>
  <c r="Q9"/>
  <c r="D12" i="5"/>
  <c r="K10" i="11"/>
  <c r="M10"/>
  <c r="O9"/>
  <c r="K9"/>
  <c r="Q9"/>
  <c r="N9" i="16"/>
  <c r="M9"/>
  <c r="K8" i="14"/>
  <c r="M13" i="16"/>
  <c r="K13"/>
  <c r="L13"/>
  <c r="O9" i="17"/>
  <c r="L9"/>
  <c r="B9"/>
  <c r="N9"/>
  <c r="K8" i="12"/>
  <c r="L10" i="16"/>
  <c r="K10"/>
  <c r="M8" i="12"/>
  <c r="Q11" i="8"/>
  <c r="M11"/>
  <c r="O8" i="9"/>
  <c r="O8" i="12"/>
  <c r="O10" i="10"/>
  <c r="K10"/>
  <c r="O11" i="17"/>
  <c r="N11"/>
  <c r="B11"/>
  <c r="L11"/>
  <c r="N10" i="16"/>
  <c r="O11" i="11"/>
  <c r="K8" i="9"/>
  <c r="Q10" i="11"/>
  <c r="K11"/>
  <c r="O11" i="8"/>
  <c r="K9" i="6"/>
  <c r="M8" i="14"/>
  <c r="O8"/>
  <c r="M9" i="9"/>
  <c r="O9"/>
  <c r="K9"/>
  <c r="N11" i="16"/>
  <c r="K11"/>
  <c r="L11"/>
  <c r="M11"/>
  <c r="N16"/>
  <c r="K16"/>
  <c r="L16"/>
  <c r="M16"/>
  <c r="O10" i="12"/>
  <c r="K10"/>
  <c r="N13" i="16"/>
  <c r="L15"/>
  <c r="K15"/>
  <c r="N15"/>
  <c r="Q8" i="7"/>
  <c r="M8"/>
  <c r="K9" i="12"/>
  <c r="O9"/>
  <c r="O10" i="9"/>
  <c r="K10"/>
  <c r="M10" i="16"/>
  <c r="O10" i="7"/>
  <c r="I8" i="11"/>
  <c r="Q8" i="8"/>
  <c r="M8"/>
  <c r="Q10" i="7"/>
  <c r="Q10" i="8"/>
  <c r="O10" i="13"/>
  <c r="K10"/>
  <c r="M9" i="17"/>
  <c r="O10" i="8"/>
  <c r="O10" i="11"/>
  <c r="K9" i="10"/>
  <c r="O9"/>
  <c r="O8" i="7"/>
  <c r="Q11" i="11"/>
  <c r="M10" i="12"/>
  <c r="Q10" i="13"/>
  <c r="M10" i="10"/>
  <c r="K11" i="8"/>
  <c r="M11" i="17"/>
  <c r="K14" i="16" l="1"/>
  <c r="M14"/>
  <c r="L14"/>
  <c r="N14"/>
  <c r="M8" i="11"/>
  <c r="K8"/>
  <c r="O8"/>
  <c r="Q8"/>
</calcChain>
</file>

<file path=xl/sharedStrings.xml><?xml version="1.0" encoding="utf-8"?>
<sst xmlns="http://schemas.openxmlformats.org/spreadsheetml/2006/main" count="1144" uniqueCount="295">
  <si>
    <t>Charts</t>
  </si>
  <si>
    <t>Overall effectiveness</t>
  </si>
  <si>
    <t>Outstanding</t>
  </si>
  <si>
    <t>Good</t>
  </si>
  <si>
    <t>Satisfactory</t>
  </si>
  <si>
    <t>Inadequate</t>
  </si>
  <si>
    <t>Total</t>
  </si>
  <si>
    <t>Full inspections</t>
  </si>
  <si>
    <t>Re-inspections</t>
  </si>
  <si>
    <t>Re-inspection monitoring visits</t>
  </si>
  <si>
    <t>Partial re-inspections</t>
  </si>
  <si>
    <t>All learning and skills</t>
  </si>
  <si>
    <t>All colleges</t>
  </si>
  <si>
    <t>© Crown copyright</t>
  </si>
  <si>
    <t>http://www.nationalarchives.gov.uk/doc/open-government-licence/</t>
  </si>
  <si>
    <t>To view this licence, visit:</t>
  </si>
  <si>
    <t>1 March 2010</t>
  </si>
  <si>
    <t>1 April 2010</t>
  </si>
  <si>
    <t>1 May 2010</t>
  </si>
  <si>
    <t>1 June 2010</t>
  </si>
  <si>
    <t>1 July 2010</t>
  </si>
  <si>
    <t>1 August 2010</t>
  </si>
  <si>
    <t>31 January 2010</t>
  </si>
  <si>
    <t>31 December 2009</t>
  </si>
  <si>
    <t>30 November 2009</t>
  </si>
  <si>
    <t>31 October 2009</t>
  </si>
  <si>
    <t>30 September 2009</t>
  </si>
  <si>
    <t>28 February 2010</t>
  </si>
  <si>
    <t>31 March 2010</t>
  </si>
  <si>
    <t>30 April 2010</t>
  </si>
  <si>
    <t>31 May 2010</t>
  </si>
  <si>
    <t>30 June 2010</t>
  </si>
  <si>
    <t>31 July 2010</t>
  </si>
  <si>
    <t>31 August 2010</t>
  </si>
  <si>
    <t>A. Outcomes for learners</t>
  </si>
  <si>
    <t>B. Quality of provision</t>
  </si>
  <si>
    <t>C. Leadership and management</t>
  </si>
  <si>
    <t>Type of provider</t>
  </si>
  <si>
    <t>Date of inspection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</si>
  <si>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</si>
  <si>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</si>
  <si>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</si>
  <si>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</si>
  <si>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Inspection activity</t>
  </si>
  <si>
    <t>Contents</t>
  </si>
  <si>
    <t>Month1</t>
  </si>
  <si>
    <t>Month2</t>
  </si>
  <si>
    <t>Month3</t>
  </si>
  <si>
    <t>Table1</t>
  </si>
  <si>
    <t>Quarter</t>
  </si>
  <si>
    <t>1 September 2009</t>
  </si>
  <si>
    <t>1 October 2009</t>
  </si>
  <si>
    <t>1 November 2009</t>
  </si>
  <si>
    <t>1 December 2009</t>
  </si>
  <si>
    <t>1 February 2010</t>
  </si>
  <si>
    <t>1 January 2010</t>
  </si>
  <si>
    <t>Provider name</t>
  </si>
  <si>
    <t>All L&amp;S</t>
  </si>
  <si>
    <t>ACL</t>
  </si>
  <si>
    <t>Prison</t>
  </si>
  <si>
    <t>Probation</t>
  </si>
  <si>
    <t>Number</t>
  </si>
  <si>
    <t>January 2011</t>
  </si>
  <si>
    <t>February 2011</t>
  </si>
  <si>
    <t>March 2011</t>
  </si>
  <si>
    <t>URN</t>
  </si>
  <si>
    <t>Learning and skills inspections and outcomes</t>
  </si>
  <si>
    <t>Tables</t>
  </si>
  <si>
    <t>Next Step</t>
  </si>
  <si>
    <t>%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</si>
  <si>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</si>
  <si>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</si>
  <si>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</si>
  <si>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</si>
  <si>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</si>
  <si>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</si>
  <si>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</si>
  <si>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</si>
  <si>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</si>
  <si>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</si>
  <si>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</si>
  <si>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</si>
  <si>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enquiries@ofsted.gov.uk</t>
  </si>
  <si>
    <t>Press enquiries:</t>
  </si>
  <si>
    <t>Link to official statistics release web page:</t>
  </si>
  <si>
    <t>Publication medium:</t>
  </si>
  <si>
    <t>Publication frequency:</t>
  </si>
  <si>
    <t>Matthew Coffey</t>
  </si>
  <si>
    <t>pressenquiries@ofsted.gov.uk</t>
  </si>
  <si>
    <t>Ofsted website</t>
  </si>
  <si>
    <t>Education, children's services and skills</t>
  </si>
  <si>
    <t>Office for Standards in Education, Children's Services and Skills (Ofsted)
125 Kingsway
London
WC2B 6SE</t>
  </si>
  <si>
    <t>1. Includes general further education college/tertiary college, sixth form college, specialist further education college and independent specialist college.</t>
  </si>
  <si>
    <t>Total number inspected</t>
  </si>
  <si>
    <t>Table2 All learning and skills</t>
  </si>
  <si>
    <t>1. Includes specialist further education college.</t>
  </si>
  <si>
    <t>Table2a all colleges</t>
  </si>
  <si>
    <t>Table2b GFEC/TC</t>
  </si>
  <si>
    <t>Table2c SFC</t>
  </si>
  <si>
    <t>Table2d ISC</t>
  </si>
  <si>
    <t>Full/short unannounced prison inspections</t>
  </si>
  <si>
    <t>Capacity to improve</t>
  </si>
  <si>
    <t>Outcomes for learners</t>
  </si>
  <si>
    <t>Quality of provision</t>
  </si>
  <si>
    <t>Leadership and management</t>
  </si>
  <si>
    <t xml:space="preserve">Cross tabulation all L&amp;S </t>
  </si>
  <si>
    <t>Cross tabulation all colleges</t>
  </si>
  <si>
    <t>Cross tabulation all WBLs</t>
  </si>
  <si>
    <t>Cross tabulation all ACLs</t>
  </si>
  <si>
    <t>Jo Parkman</t>
  </si>
  <si>
    <t>3. Includes general further education college/tertiary college, sixth form college, specialist further education college and independent specialist college.</t>
  </si>
  <si>
    <t>HEI</t>
  </si>
  <si>
    <t>ILP</t>
  </si>
  <si>
    <t>DaDa</t>
  </si>
  <si>
    <t>Table2e HEI</t>
  </si>
  <si>
    <t>Table2f DaDa</t>
  </si>
  <si>
    <t>Table2g ILP</t>
  </si>
  <si>
    <t>Table2i NextStep</t>
  </si>
  <si>
    <t>Table2j Prison</t>
  </si>
  <si>
    <t>Table2k Probation</t>
  </si>
  <si>
    <t>Source: Ofsted</t>
  </si>
  <si>
    <t>31 Aug 2011 (1,313)</t>
  </si>
  <si>
    <t>31 Aug 2010 (1,253)</t>
  </si>
  <si>
    <t>1 Sep 2011 - 31 Aug 2012 (70)</t>
  </si>
  <si>
    <t>2. Includes general further education/tertiary college (including specialist further education), sixth form college and independent specialist college.</t>
  </si>
  <si>
    <t>1. Percentages are rounded and may not add to exactly 100. Percentages should be viewed with caution where the number of providers is small.</t>
  </si>
  <si>
    <t>1 Sep 2009 - 31 Aug 2010  (92)</t>
  </si>
  <si>
    <t>1 Sep 2008 - 31 Aug 2009  (94)</t>
  </si>
  <si>
    <t>1 Sep 2007 - 31 Aug 2008 (133)</t>
  </si>
  <si>
    <t>1 Sep 2006 - 31 Aug 2007 (120)</t>
  </si>
  <si>
    <t>1 Sep 2005 - 31 Aug 2006 (100)</t>
  </si>
  <si>
    <t>1 Sep 2008 - 31 Aug 2009 (242)</t>
  </si>
  <si>
    <t>1 Sep 2007 - 31 Aug 2008 (221)</t>
  </si>
  <si>
    <t xml:space="preserve">3. Data vary slightly to that reported in previous years due to Ofsted's change in provider types. </t>
  </si>
  <si>
    <t>1 Sep 2011 - 31 Aug 2012 (128)</t>
  </si>
  <si>
    <t>1 Sep 2010 - 31 Aug 2011 (155)³</t>
  </si>
  <si>
    <t>1 Sep 2008 - 31 Aug 2009 (68)</t>
  </si>
  <si>
    <t>1 Sep 2007 - 31 Aug 2008 (49)</t>
  </si>
  <si>
    <t xml:space="preserve">2. Data vary slightly to that reported in previous years due to Ofsted's change in provider types. </t>
  </si>
  <si>
    <t>1. Percentages are rounded and may not add to exactly 100.</t>
  </si>
  <si>
    <t>31 Aug 2012 (1,130)</t>
  </si>
  <si>
    <t xml:space="preserve">Source: Ofsted </t>
  </si>
  <si>
    <t xml:space="preserve">2. Includes general further education/tertiary college (including specialist further education college), sixth form college, independent specialist college, independent learning provider (including employer provider), and adult and community learning provider. </t>
  </si>
  <si>
    <t>Quarterly</t>
  </si>
  <si>
    <t>2. Percentages are rounded and may not add to 100. Where the number of inspections is small, percentages should be treated with caution.</t>
  </si>
  <si>
    <t xml:space="preserve">1. Percentages are rounded and may not add to exactly 100. Where the number of inspections is small, percentages should be treated with caution. </t>
  </si>
  <si>
    <t xml:space="preserve">1. Percentages are rounded and may not add to 100. Where the number of inspections is small, percentages should be treated with caution. </t>
  </si>
  <si>
    <t xml:space="preserve">1. Percentages are rounded and may not add to 100.  Where the number of inspections is small, percentages should be treated with caution. </t>
  </si>
  <si>
    <t>B.  Quality of teaching, learning and assessment</t>
  </si>
  <si>
    <t>1 September 2012 and 31 December 2012</t>
  </si>
  <si>
    <t>Monitoring visits</t>
  </si>
  <si>
    <t>Provisional</t>
  </si>
  <si>
    <t>Community learning and skills</t>
  </si>
  <si>
    <t>1. Percentages are rounded and may not add to 100. Where the number of inspections is small, percentages should be treated with caution.</t>
  </si>
  <si>
    <t>Prisons</t>
  </si>
  <si>
    <t xml:space="preserve">2. Inspection of further education provision only, not providers as a whole. </t>
  </si>
  <si>
    <t>The quality of teaching, learning and assessment</t>
  </si>
  <si>
    <t>The effectiveness of leadership and management</t>
  </si>
  <si>
    <t>Requires Improvement</t>
  </si>
  <si>
    <t xml:space="preserve">Requires Improvement </t>
  </si>
  <si>
    <r>
      <t>Requires Improvement / Satisfactory</t>
    </r>
    <r>
      <rPr>
        <vertAlign val="superscript"/>
        <sz val="8"/>
        <rFont val="Tahoma"/>
        <family val="2"/>
      </rPr>
      <t>3</t>
    </r>
  </si>
  <si>
    <r>
      <t>Requires Improvement / Satisfactory</t>
    </r>
    <r>
      <rPr>
        <vertAlign val="superscript"/>
        <sz val="8"/>
        <rFont val="Tahoma"/>
        <family val="2"/>
      </rPr>
      <t>4</t>
    </r>
  </si>
  <si>
    <t xml:space="preserve">    Prior to September 2012, learning and skills providers with an inspection outcome of grade 3 were judged as satisfactory.</t>
  </si>
  <si>
    <t xml:space="preserve">3. As of 1 September 2012, learning and skills providers with the inspection outcome of grade 3 have been judged to requires improvement. </t>
  </si>
  <si>
    <t>2. Includes employer providers.</t>
  </si>
  <si>
    <t>Inspection judgements relate to the further education provision only, and not providers as a whole.</t>
  </si>
  <si>
    <t>Leadership and management of learning and skills and work (leadership and management)</t>
  </si>
  <si>
    <t>Quality of learning and skills and work provision (quality of provision)</t>
  </si>
  <si>
    <t>Achievements of prisoners engaged in learning and skills and work (outcomes for learners)</t>
  </si>
  <si>
    <t>1 Sep 2011 - 31 Aug 2012 (63)</t>
  </si>
  <si>
    <t>General further education/tertiary college</t>
  </si>
  <si>
    <t>Requires improvement</t>
  </si>
  <si>
    <t>http://www.ofsted.gov.uk/publications/20130321</t>
  </si>
  <si>
    <r>
      <t>2. Approximate equivalent judgement in the</t>
    </r>
    <r>
      <rPr>
        <i/>
        <sz val="8"/>
        <rFont val="Tahoma"/>
        <family val="2"/>
      </rPr>
      <t xml:space="preserve"> Common inspection framework for further education and skills </t>
    </r>
    <r>
      <rPr>
        <sz val="8"/>
        <rFont val="Tahoma"/>
        <family val="2"/>
      </rPr>
      <t>is shown in brackets.</t>
    </r>
  </si>
  <si>
    <r>
      <t>Further education in higher education institutions</t>
    </r>
    <r>
      <rPr>
        <b/>
        <vertAlign val="superscript"/>
        <sz val="8"/>
        <rFont val="Tahoma"/>
        <family val="2"/>
      </rPr>
      <t>2</t>
    </r>
  </si>
  <si>
    <r>
      <t>Requires Improvement / Satisfactory</t>
    </r>
    <r>
      <rPr>
        <vertAlign val="superscript"/>
        <sz val="8"/>
        <rFont val="Tahoma"/>
        <family val="2"/>
      </rPr>
      <t>2</t>
    </r>
  </si>
  <si>
    <t xml:space="preserve">4. Data vary slightly to that reported in previous years due to Ofsted's change in provider types. </t>
  </si>
  <si>
    <t xml:space="preserve">2. As of 1 September 2012, learning and skills providers with the inspection outcome of grade 3 have been judged as requires improvement. </t>
  </si>
  <si>
    <t xml:space="preserve">3. As of 1 September 2012, learning and skills providers with the inspection outcome of grade 3 have been judged as requires improvement. </t>
  </si>
  <si>
    <t xml:space="preserve">4. As of 1 September 2012, learning and skills providers with the inspection outcome of grade 3 have been judged as requires improvement. </t>
  </si>
  <si>
    <t>1 Sep 2012 - 31 Mar 2013 (83)</t>
  </si>
  <si>
    <t>1 Sep 2012 - 31 Mar 2013 (107)</t>
  </si>
  <si>
    <t>Coulsdon Sixth Form College</t>
  </si>
  <si>
    <t>Sixth form college</t>
  </si>
  <si>
    <t>Norfolk &amp; Suffolk Care Support Limited</t>
  </si>
  <si>
    <t>Independent learning provider/employer</t>
  </si>
  <si>
    <t>Medway Council</t>
  </si>
  <si>
    <t>A4e Ltd</t>
  </si>
  <si>
    <t>The City of Liverpool College</t>
  </si>
  <si>
    <t>NACRO</t>
  </si>
  <si>
    <t>Farriery Training Agency</t>
  </si>
  <si>
    <t xml:space="preserve">City of Bristol College  </t>
  </si>
  <si>
    <t>Bedford Training Group Limited</t>
  </si>
  <si>
    <t>Myrrh Limited</t>
  </si>
  <si>
    <t>City College Coventry</t>
  </si>
  <si>
    <t>Shire Training Workshops Limited</t>
  </si>
  <si>
    <t>1 January 2013 to 31 March 2013</t>
  </si>
  <si>
    <r>
      <t>Table 2: Inspection outcomes of learning and skills providers inspected between 1 January 2013 and 31 March 2013 (provisional)</t>
    </r>
    <r>
      <rPr>
        <b/>
        <vertAlign val="superscript"/>
        <sz val="10"/>
        <rFont val="Tahoma"/>
        <family val="2"/>
      </rPr>
      <t xml:space="preserve"> 1 2</t>
    </r>
  </si>
  <si>
    <r>
      <t>Table 2a: Inspection outcomes of colleges inspected between  1 January 2013 and 31 March 2013 (provisional)</t>
    </r>
    <r>
      <rPr>
        <b/>
        <vertAlign val="superscript"/>
        <sz val="10"/>
        <rFont val="Tahoma"/>
        <family val="2"/>
      </rPr>
      <t xml:space="preserve"> 1 2</t>
    </r>
  </si>
  <si>
    <r>
      <t xml:space="preserve">Table 2b: Inspection outcomes of general further education colleges/tertiary colleges inspected between 1 January 2013 and 31 March 2013 (provisional) </t>
    </r>
    <r>
      <rPr>
        <b/>
        <vertAlign val="superscript"/>
        <sz val="10"/>
        <rFont val="Tahoma"/>
        <family val="2"/>
      </rPr>
      <t>1 2</t>
    </r>
  </si>
  <si>
    <r>
      <t>Table 2c: Inspection outcomes of sixth form colleges inspected between 1 January 2013 and 31 March 2013  (provisional)</t>
    </r>
    <r>
      <rPr>
        <b/>
        <vertAlign val="superscript"/>
        <sz val="10"/>
        <rFont val="Tahoma"/>
        <family val="2"/>
      </rPr>
      <t xml:space="preserve"> 1</t>
    </r>
  </si>
  <si>
    <r>
      <t xml:space="preserve">Table 2d: Inspection outcomes of independent specialist colleges inspected between 1 January 2013 and 31 March 2013  (provisional) </t>
    </r>
    <r>
      <rPr>
        <b/>
        <vertAlign val="superscript"/>
        <sz val="10"/>
        <rFont val="Tahoma"/>
        <family val="2"/>
      </rPr>
      <t xml:space="preserve">1 </t>
    </r>
  </si>
  <si>
    <r>
      <t>Table 2e: Inspection outcomes of higher education institutes inspected between  1 January 2013 and 31 March 2013 (provisional)</t>
    </r>
    <r>
      <rPr>
        <b/>
        <vertAlign val="superscript"/>
        <sz val="10"/>
        <rFont val="Tahoma"/>
        <family val="2"/>
      </rPr>
      <t xml:space="preserve"> 1</t>
    </r>
  </si>
  <si>
    <t>Table 2f: Inspection outcomes of dance and drama colleges inspected between 1 January 2013 and 31 March 2013 (provisional)¹</t>
  </si>
  <si>
    <t xml:space="preserve">Table 1: Number of learning and skills providers inspected between 1 January 2013 and 31 March 2013, by provider and inspection type (provisional) </t>
  </si>
  <si>
    <t>Table 2: Inspection outcomes of learning and skills providers inspected between 1 January 2013 and 31 March 2013 (provisional)</t>
  </si>
  <si>
    <t xml:space="preserve">Table 2a: Inspection outcomes of colleges inspected between 1 January 2013 and 31 March 2013 (provisional) </t>
  </si>
  <si>
    <t xml:space="preserve">Table 2b: Inspection outcomes of general further education colleges/tertiary colleges inspected between 1 January 2013 and 31 March 2013 (provisional) </t>
  </si>
  <si>
    <t>Table 2c: Inspection outcomes of sixth form colleges inspected between 1 January 2013 and 31 March 2013 (provisional)</t>
  </si>
  <si>
    <t>Table 2d: Inspection outcomes of independent specialist colleges inspected between 1 January 2013 and 31 March 2013 (provisional)</t>
  </si>
  <si>
    <t>Table 2e: Inspection outcomes of higher education institutes inspected between 1 January 2013 and 31 March 2013 (provisional)</t>
  </si>
  <si>
    <t>Table 2f: Inspection outcomes of dance and drama colleges inspected between 1 January 2013 and 31 March 2013 (provisional)</t>
  </si>
  <si>
    <r>
      <t xml:space="preserve">Table 2h: Inspection outcomes of community learning and skills providers inspected between 1 January 2013 and 31 March 2013 (provisional) </t>
    </r>
    <r>
      <rPr>
        <b/>
        <vertAlign val="superscript"/>
        <sz val="10"/>
        <rFont val="Tahoma"/>
        <family val="2"/>
      </rPr>
      <t>1</t>
    </r>
  </si>
  <si>
    <r>
      <t xml:space="preserve">Table 2g: Inspection outcomes of independent learning providers inspected between 1 January 2013 and 31 March 2013 (provisional) </t>
    </r>
    <r>
      <rPr>
        <b/>
        <vertAlign val="superscript"/>
        <sz val="10"/>
        <rFont val="Tahoma"/>
        <family val="2"/>
      </rPr>
      <t>1 2</t>
    </r>
  </si>
  <si>
    <t>Chart 1: Overall effectiveness of learning and skills providers inspected between 1 January 2013 and 31 March 2013 (provisional)</t>
  </si>
  <si>
    <t>General further education college/tertiary college (235)</t>
  </si>
  <si>
    <t>Sixth form college (93)</t>
  </si>
  <si>
    <t>Table 2g: Inspection outcomes of independent learning providers inspected between 1 January 2013 and 31 March 2013 (provisional)</t>
  </si>
  <si>
    <t>Table 2h: Inspection outcomes of community learning and skills providers inspected between 1 January 2013 and 31 March 2013 (provisional)</t>
  </si>
  <si>
    <t>Inspection judgements relate to the provision of the Dance and Drama Awards scheme only and not providers as a whole.</t>
  </si>
  <si>
    <r>
      <t>Dance and drama colleges</t>
    </r>
    <r>
      <rPr>
        <b/>
        <vertAlign val="superscript"/>
        <sz val="8"/>
        <rFont val="Tahoma"/>
        <family val="2"/>
      </rPr>
      <t>3</t>
    </r>
  </si>
  <si>
    <t>3. Inspection of the Dance and Drama Awards scheme only, not providers as a whole.</t>
  </si>
  <si>
    <t>Overall effectiveness (111)</t>
  </si>
  <si>
    <t>Outcomes for learners (111)</t>
  </si>
  <si>
    <t>Quality of teaching, learning and assessment (111)</t>
  </si>
  <si>
    <t>CLS</t>
  </si>
  <si>
    <t>1 Sep 2012 - 31 Mar 2013 (59)</t>
  </si>
  <si>
    <t>6 June 2013</t>
  </si>
  <si>
    <r>
      <t>Table 2i: Inspection outcomes of prison and young offender institutions from reports published between 1 January 2013 and 31 March 2013  (provisional)</t>
    </r>
    <r>
      <rPr>
        <b/>
        <vertAlign val="superscript"/>
        <sz val="10"/>
        <rFont val="Tahoma"/>
        <family val="2"/>
      </rPr>
      <t xml:space="preserve"> 1 2</t>
    </r>
  </si>
  <si>
    <t xml:space="preserve">Table 2i: Inspection outcomes of prison and young offender institutions from reports published between 1 January 2013 and 31 March 2013 (provisional) </t>
  </si>
  <si>
    <r>
      <t>All colleges</t>
    </r>
    <r>
      <rPr>
        <b/>
        <vertAlign val="superscript"/>
        <sz val="8"/>
        <rFont val="Tahoma"/>
        <family val="2"/>
      </rPr>
      <t>1</t>
    </r>
  </si>
  <si>
    <r>
      <t>Table 1: Number of learning and skills providers inspected between 1 January 2013 and 31 March 2013, by provider and inspection type (provisional)</t>
    </r>
    <r>
      <rPr>
        <b/>
        <vertAlign val="superscript"/>
        <sz val="10"/>
        <rFont val="Tahoma"/>
        <family val="2"/>
      </rPr>
      <t xml:space="preserve"> </t>
    </r>
  </si>
  <si>
    <t>1. Includes general further education college/tertiary college (including specialist further education colleges), sixth form college and independent specialist college.</t>
  </si>
  <si>
    <r>
      <t>Independent learning provider</t>
    </r>
    <r>
      <rPr>
        <b/>
        <vertAlign val="superscript"/>
        <sz val="8"/>
        <rFont val="Tahoma"/>
        <family val="2"/>
      </rPr>
      <t>4</t>
    </r>
  </si>
  <si>
    <r>
      <t>Prisons</t>
    </r>
    <r>
      <rPr>
        <b/>
        <vertAlign val="superscript"/>
        <sz val="8"/>
        <rFont val="Tahoma"/>
        <family val="2"/>
      </rPr>
      <t>5</t>
    </r>
  </si>
  <si>
    <t xml:space="preserve">5. Prison inspections where the report has been published within the reporting period. </t>
  </si>
  <si>
    <t>The effectiveness of leadership and management (111)</t>
  </si>
  <si>
    <t>2. Does not include inspections of the Dance and Drama Awards scheme, further education in higher education institute inspections or prison inspections.</t>
  </si>
  <si>
    <t>1 Sep 2010 - 31 Aug 2011 (83)⁴</t>
  </si>
  <si>
    <t>1 Sep 2009 - 31 Aug 2010 (183)³</t>
  </si>
  <si>
    <r>
      <t xml:space="preserve">31 August 2011 and 31 August 2010 (provisional) </t>
    </r>
    <r>
      <rPr>
        <b/>
        <vertAlign val="superscript"/>
        <sz val="10"/>
        <rFont val="Tahoma"/>
        <family val="2"/>
      </rPr>
      <t>1 2</t>
    </r>
  </si>
  <si>
    <t>31 Mar 2013 (1,058)</t>
  </si>
  <si>
    <t>All college (380)³</t>
  </si>
  <si>
    <t>Independent specialist college (52)</t>
  </si>
  <si>
    <t>Requires Improvement / Satisfactory4</t>
  </si>
  <si>
    <t>1. Does not include inspections of further education in higher education institution inspections, Dance and Drama Awards scheme inspections and prison inspections.</t>
  </si>
  <si>
    <t>4. Includes employer providers.</t>
  </si>
  <si>
    <t>Table 4: Learning and skills providers judged inadequate between  1 January 2013 and 31 March 2013  (provisional)</t>
  </si>
  <si>
    <t>Table 3: Learning and skills providers judged outstanding between 1 January 2013 and 31 March 2013  (provisional)</t>
  </si>
  <si>
    <r>
      <t xml:space="preserve">Chart 5: Overall effectiveness of colleges inspected between 1 September 2005 and 31 March 2013, by academic year (provisional) </t>
    </r>
    <r>
      <rPr>
        <b/>
        <vertAlign val="superscript"/>
        <sz val="10"/>
        <rFont val="Tahoma"/>
        <family val="2"/>
      </rPr>
      <t xml:space="preserve">1 2 </t>
    </r>
  </si>
  <si>
    <r>
      <t xml:space="preserve">Chart 5a: Overall effectiveness of independent learning providers inspected between 1 September 2007 and 31 March 2013  by academic year (provisional) </t>
    </r>
    <r>
      <rPr>
        <b/>
        <vertAlign val="superscript"/>
        <sz val="10"/>
        <rFont val="Tahoma"/>
        <family val="2"/>
      </rPr>
      <t>1 2</t>
    </r>
  </si>
  <si>
    <r>
      <t xml:space="preserve">Chart 5b: Overall effectiveness of community learning and skills providers inspected between 1 September 2007 and 31 March 2013  by academic year (provisional) </t>
    </r>
    <r>
      <rPr>
        <b/>
        <vertAlign val="superscript"/>
        <sz val="10"/>
        <rFont val="Tahoma"/>
        <family val="2"/>
      </rPr>
      <t>1</t>
    </r>
  </si>
  <si>
    <t xml:space="preserve">Chart 6:  Most recent overall effectiveness of learning and skills providers inspected at 31 March 2013 compared to the most recent overall effectiveness at 31 August 2012, </t>
  </si>
  <si>
    <t>Improved</t>
  </si>
  <si>
    <t>Same</t>
  </si>
  <si>
    <t>Declined</t>
  </si>
  <si>
    <t>Previously grade 3</t>
  </si>
  <si>
    <t>Improve</t>
  </si>
  <si>
    <t xml:space="preserve">Same </t>
  </si>
  <si>
    <t>Decline</t>
  </si>
  <si>
    <t>2012/13 (144)</t>
  </si>
  <si>
    <t>2011/12 (84)</t>
  </si>
  <si>
    <t>2010/11 (54)</t>
  </si>
  <si>
    <r>
      <t xml:space="preserve">at their next inspection at 31 March 2013 (percentage) </t>
    </r>
    <r>
      <rPr>
        <b/>
        <vertAlign val="superscript"/>
        <sz val="10"/>
        <rFont val="Tahoma"/>
        <family val="2"/>
      </rPr>
      <t>1 2</t>
    </r>
  </si>
  <si>
    <t>Walsall College</t>
  </si>
  <si>
    <t>Swindon College</t>
  </si>
  <si>
    <t>Rochdale Sixth Form College</t>
  </si>
  <si>
    <t>The Working Men's College</t>
  </si>
  <si>
    <t>David Lewis College</t>
  </si>
  <si>
    <t>Independent specialist college</t>
  </si>
  <si>
    <t>Table 3: Learning and skills providers judged outstanding between 1 January 2013 and 31 March 2013 (provisional)</t>
  </si>
  <si>
    <t xml:space="preserve">Chart 5: Overall effectiveness of colleges inspected between 1 September 2005 and 31 March 2013, by academic year (provisional) </t>
  </si>
  <si>
    <t>Chart 5a: Overall effectiveness of independent learning providers inspected between 1 September 2007 and 31 March 2013  by academic year (provisional)</t>
  </si>
  <si>
    <t xml:space="preserve">Chart 5b: Overall effectiveness of community learning and skills providers inspected between 1 September 2007 and 31 March 2013  by academic year (provisional) </t>
  </si>
  <si>
    <t>Chart 6:  Most recent overall effectiveness of learning and skills providers inspected at 31 March 2013 compared to the most recent overall effectiveness at 31 August 2012 and 31 August 2011 (provisional)</t>
  </si>
  <si>
    <t xml:space="preserve">Chart 2: Proportion of previously grade 3 learning and skills providers who are improving, declining or staying the same at their next inspection at 31 March 2013 (percentage)  </t>
  </si>
  <si>
    <t>General further education/tertiary college (29)</t>
  </si>
  <si>
    <t>Sixth form college (14)</t>
  </si>
  <si>
    <t>Independent specialist college (7)</t>
  </si>
  <si>
    <t>Independent learning provider (39)</t>
  </si>
  <si>
    <t>Community learning and skills (22)</t>
  </si>
  <si>
    <r>
      <t xml:space="preserve">Chart 4: Overall effectiveness of learning and skills providers inspected at 31 March 2013 (provisional) </t>
    </r>
    <r>
      <rPr>
        <b/>
        <vertAlign val="superscript"/>
        <sz val="10"/>
        <rFont val="Tahoma"/>
        <family val="2"/>
      </rPr>
      <t>1</t>
    </r>
  </si>
  <si>
    <r>
      <t xml:space="preserve">Chart 3: Key inspection judgements of learning and skills providers inspected between  1 January 2013 and 31 March 2013 (provisional) </t>
    </r>
    <r>
      <rPr>
        <b/>
        <vertAlign val="superscript"/>
        <sz val="10"/>
        <rFont val="Tahoma"/>
        <family val="2"/>
      </rPr>
      <t xml:space="preserve">1 2 </t>
    </r>
  </si>
  <si>
    <t xml:space="preserve">Chart 2: Proportion of previously grade 3 learning and skills providers that improved, declined or stayed the same </t>
  </si>
  <si>
    <t>Chart 3: Key inspection judgements of learning and skills providers inspected between  1 January 2013 and 31 March 2013 (provisional)</t>
  </si>
  <si>
    <t>Chart 4: Overall effectiveness of learning and skills providers inspected at 31 March 2013 (provisional)</t>
  </si>
  <si>
    <t>Independent learning provider (424)</t>
  </si>
  <si>
    <t>Community learning and skills (254)</t>
  </si>
  <si>
    <t>2. Includes general further education college/tertiary college, sixth form college, specialist further education college and independent specialist college.</t>
  </si>
  <si>
    <t>3. Overall effectiveness grades relate to further education provision only.</t>
  </si>
  <si>
    <t xml:space="preserve">4. Overall effectiveness grades relate to the Dance and Drama Awards scheme only. </t>
  </si>
  <si>
    <t>Dance and drama college (1)⁴</t>
  </si>
  <si>
    <r>
      <t>Chart 1: Overall effectiveness of learning and skills providers inspected between  1 January 2013 and 31 March 2013 (provisional)</t>
    </r>
    <r>
      <rPr>
        <b/>
        <vertAlign val="superscript"/>
        <sz val="10"/>
        <rFont val="Tahoma"/>
        <family val="2"/>
      </rPr>
      <t xml:space="preserve">1 </t>
    </r>
  </si>
  <si>
    <t>All colleges (50)²</t>
  </si>
  <si>
    <t>Higher education institution (1)³</t>
  </si>
</sst>
</file>

<file path=xl/styles.xml><?xml version="1.0" encoding="utf-8"?>
<styleSheet xmlns="http://schemas.openxmlformats.org/spreadsheetml/2006/main">
  <numFmts count="1">
    <numFmt numFmtId="164" formatCode="dd/mm/yyyy;@"/>
  </numFmts>
  <fonts count="34">
    <font>
      <sz val="10"/>
      <name val="Tahoma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20"/>
      <color indexed="9"/>
      <name val="Tahoma"/>
      <family val="2"/>
    </font>
    <font>
      <b/>
      <vertAlign val="superscript"/>
      <sz val="10"/>
      <name val="Tahoma"/>
      <family val="2"/>
    </font>
    <font>
      <vertAlign val="superscript"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1"/>
      <color theme="0"/>
      <name val="Tahoma"/>
      <family val="2"/>
    </font>
    <font>
      <sz val="8"/>
      <color theme="0"/>
      <name val="Tahoma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vertAlign val="superscript"/>
      <sz val="8"/>
      <color theme="0"/>
      <name val="Tahoma"/>
      <family val="2"/>
    </font>
    <font>
      <sz val="10"/>
      <name val="Arial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" fillId="0" borderId="0"/>
    <xf numFmtId="0" fontId="1" fillId="0" borderId="0"/>
    <xf numFmtId="15" fontId="33" fillId="9" borderId="5">
      <alignment horizontal="left" vertical="center"/>
    </xf>
  </cellStyleXfs>
  <cellXfs count="342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left"/>
    </xf>
    <xf numFmtId="0" fontId="17" fillId="2" borderId="0" xfId="0" applyFont="1" applyFill="1"/>
    <xf numFmtId="0" fontId="18" fillId="2" borderId="0" xfId="0" applyFont="1" applyFill="1"/>
    <xf numFmtId="0" fontId="10" fillId="2" borderId="0" xfId="1" applyFont="1" applyFill="1" applyAlignment="1" applyProtection="1"/>
    <xf numFmtId="49" fontId="0" fillId="2" borderId="0" xfId="0" applyNumberFormat="1" applyFill="1"/>
    <xf numFmtId="0" fontId="10" fillId="2" borderId="0" xfId="1" applyFill="1" applyAlignment="1" applyProtection="1">
      <alignment horizontal="left" vertical="center" wrapText="1"/>
    </xf>
    <xf numFmtId="0" fontId="10" fillId="2" borderId="0" xfId="1" applyFont="1" applyFill="1" applyAlignment="1" applyProtection="1">
      <alignment horizontal="left" vertical="center" wrapText="1"/>
    </xf>
    <xf numFmtId="0" fontId="10" fillId="2" borderId="0" xfId="1" applyFill="1" applyAlignment="1" applyProtection="1">
      <alignment horizontal="left" vertical="center"/>
    </xf>
    <xf numFmtId="0" fontId="18" fillId="2" borderId="0" xfId="0" applyFont="1" applyFill="1" applyAlignment="1">
      <alignment horizontal="right"/>
    </xf>
    <xf numFmtId="49" fontId="8" fillId="2" borderId="0" xfId="0" applyNumberFormat="1" applyFont="1" applyFill="1"/>
    <xf numFmtId="0" fontId="10" fillId="2" borderId="0" xfId="1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  <protection locked="0" hidden="1"/>
    </xf>
    <xf numFmtId="0" fontId="6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Protection="1">
      <protection locked="0" hidden="1"/>
    </xf>
    <xf numFmtId="0" fontId="7" fillId="2" borderId="1" xfId="0" applyFon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4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3" fillId="2" borderId="1" xfId="0" applyFont="1" applyFill="1" applyBorder="1" applyProtection="1">
      <protection locked="0" hidden="1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Protection="1"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Border="1" applyAlignment="1" applyProtection="1">
      <alignment horizontal="left" vertical="center"/>
      <protection locked="0" hidden="1"/>
    </xf>
    <xf numFmtId="0" fontId="7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horizontal="left" vertical="center"/>
      <protection locked="0" hidden="1"/>
    </xf>
    <xf numFmtId="0" fontId="3" fillId="2" borderId="0" xfId="0" applyFont="1" applyFill="1" applyAlignment="1" applyProtection="1">
      <alignment vertical="center" wrapText="1"/>
      <protection locked="0" hidden="1"/>
    </xf>
    <xf numFmtId="3" fontId="8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3" fontId="8" fillId="0" borderId="0" xfId="0" applyNumberFormat="1" applyFont="1" applyFill="1" applyBorder="1" applyAlignment="1">
      <alignment vertical="center"/>
    </xf>
    <xf numFmtId="3" fontId="0" fillId="0" borderId="4" xfId="0" applyNumberFormat="1" applyBorder="1"/>
    <xf numFmtId="3" fontId="0" fillId="2" borderId="0" xfId="0" applyNumberFormat="1" applyFill="1" applyBorder="1" applyProtection="1">
      <protection locked="0" hidden="1"/>
    </xf>
    <xf numFmtId="3" fontId="14" fillId="2" borderId="0" xfId="0" applyNumberFormat="1" applyFont="1" applyFill="1" applyBorder="1" applyProtection="1">
      <protection locked="0" hidden="1"/>
    </xf>
    <xf numFmtId="3" fontId="15" fillId="2" borderId="0" xfId="1" applyNumberFormat="1" applyFont="1" applyFill="1" applyBorder="1" applyAlignment="1" applyProtection="1">
      <protection locked="0" hidden="1"/>
    </xf>
    <xf numFmtId="0" fontId="20" fillId="2" borderId="0" xfId="0" applyFont="1" applyFill="1" applyProtection="1">
      <protection locked="0" hidden="1"/>
    </xf>
    <xf numFmtId="0" fontId="5" fillId="2" borderId="0" xfId="0" applyFont="1" applyFill="1" applyProtection="1">
      <protection locked="0" hidden="1"/>
    </xf>
    <xf numFmtId="0" fontId="0" fillId="2" borderId="0" xfId="0" applyFill="1" applyAlignment="1" applyProtection="1">
      <protection locked="0" hidden="1"/>
    </xf>
    <xf numFmtId="0" fontId="19" fillId="2" borderId="0" xfId="0" applyFont="1" applyFill="1" applyBorder="1" applyProtection="1"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16" fillId="2" borderId="0" xfId="0" applyFont="1" applyFill="1" applyBorder="1" applyProtection="1">
      <protection locked="0" hidden="1"/>
    </xf>
    <xf numFmtId="0" fontId="5" fillId="2" borderId="0" xfId="0" applyFont="1" applyFill="1" applyBorder="1" applyAlignment="1" applyProtection="1">
      <alignment wrapText="1"/>
      <protection locked="0" hidden="1"/>
    </xf>
    <xf numFmtId="0" fontId="13" fillId="2" borderId="0" xfId="0" applyFont="1" applyFill="1" applyAlignment="1" applyProtection="1">
      <alignment horizontal="left"/>
      <protection locked="0" hidden="1"/>
    </xf>
    <xf numFmtId="1" fontId="6" fillId="2" borderId="1" xfId="0" applyNumberFormat="1" applyFont="1" applyFill="1" applyBorder="1" applyAlignment="1" applyProtection="1">
      <alignment horizontal="center"/>
      <protection locked="0" hidden="1"/>
    </xf>
    <xf numFmtId="0" fontId="21" fillId="2" borderId="0" xfId="0" applyFont="1" applyFill="1" applyBorder="1" applyProtection="1">
      <protection locked="0" hidden="1"/>
    </xf>
    <xf numFmtId="1" fontId="6" fillId="2" borderId="0" xfId="0" applyNumberFormat="1" applyFont="1" applyFill="1" applyBorder="1" applyAlignment="1" applyProtection="1">
      <alignment horizontal="center"/>
      <protection locked="0" hidden="1"/>
    </xf>
    <xf numFmtId="15" fontId="21" fillId="2" borderId="0" xfId="0" applyNumberFormat="1" applyFont="1" applyFill="1" applyBorder="1" applyProtection="1">
      <protection locked="0" hidden="1"/>
    </xf>
    <xf numFmtId="1" fontId="3" fillId="2" borderId="1" xfId="0" applyNumberFormat="1" applyFont="1" applyFill="1" applyBorder="1" applyAlignment="1" applyProtection="1">
      <alignment horizontal="center"/>
      <protection locked="0" hidden="1"/>
    </xf>
    <xf numFmtId="0" fontId="21" fillId="2" borderId="0" xfId="0" applyFont="1" applyFill="1" applyProtection="1">
      <protection locked="0" hidden="1"/>
    </xf>
    <xf numFmtId="0" fontId="6" fillId="0" borderId="0" xfId="0" applyFont="1" applyAlignment="1">
      <alignment horizontal="left" vertical="center"/>
    </xf>
    <xf numFmtId="0" fontId="6" fillId="2" borderId="0" xfId="0" applyFont="1" applyFill="1" applyBorder="1" applyAlignment="1" applyProtection="1">
      <alignment vertical="center" wrapText="1"/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0" fontId="13" fillId="2" borderId="0" xfId="0" applyFont="1" applyFill="1" applyBorder="1" applyAlignment="1" applyProtection="1">
      <alignment vertical="center"/>
      <protection locked="0" hidden="1"/>
    </xf>
    <xf numFmtId="0" fontId="6" fillId="2" borderId="3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Border="1" applyProtection="1">
      <protection locked="0" hidden="1"/>
    </xf>
    <xf numFmtId="1" fontId="3" fillId="2" borderId="0" xfId="0" applyNumberFormat="1" applyFont="1" applyFill="1" applyBorder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vertical="center"/>
      <protection locked="0" hidden="1"/>
    </xf>
    <xf numFmtId="0" fontId="13" fillId="2" borderId="0" xfId="0" applyFont="1" applyFill="1" applyBorder="1" applyAlignment="1" applyProtection="1">
      <alignment horizontal="right" vertical="center"/>
      <protection locked="0" hidden="1"/>
    </xf>
    <xf numFmtId="0" fontId="10" fillId="2" borderId="0" xfId="1" applyFill="1" applyAlignment="1" applyProtection="1">
      <alignment horizontal="left"/>
    </xf>
    <xf numFmtId="0" fontId="10" fillId="2" borderId="0" xfId="1" applyFill="1" applyAlignment="1" applyProtection="1"/>
    <xf numFmtId="3" fontId="14" fillId="2" borderId="0" xfId="0" applyNumberFormat="1" applyFont="1" applyFill="1" applyBorder="1" applyAlignment="1" applyProtection="1">
      <alignment wrapText="1"/>
      <protection locked="0" hidden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3" fontId="14" fillId="0" borderId="6" xfId="0" applyNumberFormat="1" applyFont="1" applyBorder="1" applyProtection="1">
      <protection locked="0" hidden="1"/>
    </xf>
    <xf numFmtId="3" fontId="14" fillId="2" borderId="7" xfId="0" applyNumberFormat="1" applyFont="1" applyFill="1" applyBorder="1" applyProtection="1">
      <protection locked="0" hidden="1"/>
    </xf>
    <xf numFmtId="3" fontId="14" fillId="2" borderId="6" xfId="0" applyNumberFormat="1" applyFont="1" applyFill="1" applyBorder="1" applyProtection="1">
      <protection locked="0" hidden="1"/>
    </xf>
    <xf numFmtId="3" fontId="9" fillId="2" borderId="7" xfId="0" applyNumberFormat="1" applyFont="1" applyFill="1" applyBorder="1" applyProtection="1">
      <protection locked="0" hidden="1"/>
    </xf>
    <xf numFmtId="3" fontId="14" fillId="2" borderId="6" xfId="0" applyNumberFormat="1" applyFont="1" applyFill="1" applyBorder="1" applyAlignment="1" applyProtection="1">
      <alignment wrapText="1"/>
      <protection locked="0" hidden="1"/>
    </xf>
    <xf numFmtId="3" fontId="14" fillId="2" borderId="7" xfId="0" applyNumberFormat="1" applyFont="1" applyFill="1" applyBorder="1" applyAlignment="1" applyProtection="1">
      <alignment wrapText="1"/>
      <protection locked="0" hidden="1"/>
    </xf>
    <xf numFmtId="3" fontId="15" fillId="2" borderId="6" xfId="1" applyNumberFormat="1" applyFont="1" applyFill="1" applyBorder="1" applyAlignment="1" applyProtection="1">
      <protection locked="0" hidden="1"/>
    </xf>
    <xf numFmtId="3" fontId="15" fillId="2" borderId="7" xfId="1" applyNumberFormat="1" applyFont="1" applyFill="1" applyBorder="1" applyAlignment="1" applyProtection="1">
      <protection locked="0" hidden="1"/>
    </xf>
    <xf numFmtId="3" fontId="0" fillId="2" borderId="8" xfId="0" applyNumberFormat="1" applyFill="1" applyBorder="1" applyProtection="1">
      <protection locked="0" hidden="1"/>
    </xf>
    <xf numFmtId="3" fontId="0" fillId="2" borderId="9" xfId="0" applyNumberFormat="1" applyFill="1" applyBorder="1" applyProtection="1">
      <protection locked="0" hidden="1"/>
    </xf>
    <xf numFmtId="0" fontId="0" fillId="2" borderId="11" xfId="0" applyFill="1" applyBorder="1"/>
    <xf numFmtId="0" fontId="0" fillId="2" borderId="0" xfId="0" applyFill="1" applyBorder="1"/>
    <xf numFmtId="0" fontId="15" fillId="0" borderId="10" xfId="1" applyFont="1" applyBorder="1" applyAlignment="1" applyProtection="1">
      <alignment horizontal="left" vertical="center" wrapText="1"/>
    </xf>
    <xf numFmtId="1" fontId="6" fillId="2" borderId="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left" vertical="center"/>
      <protection locked="0" hidden="1"/>
    </xf>
    <xf numFmtId="0" fontId="6" fillId="2" borderId="0" xfId="0" applyFont="1" applyFill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 applyProtection="1">
      <alignment vertical="top"/>
      <protection locked="0" hidden="1"/>
    </xf>
    <xf numFmtId="0" fontId="3" fillId="2" borderId="0" xfId="0" applyFont="1" applyFill="1" applyAlignment="1" applyProtection="1">
      <alignment vertical="top"/>
      <protection locked="0" hidden="1"/>
    </xf>
    <xf numFmtId="0" fontId="3" fillId="2" borderId="1" xfId="0" applyFont="1" applyFill="1" applyBorder="1" applyAlignment="1" applyProtection="1">
      <alignment vertical="top"/>
      <protection locked="0" hidden="1"/>
    </xf>
    <xf numFmtId="0" fontId="6" fillId="2" borderId="0" xfId="0" applyFont="1" applyFill="1" applyBorder="1" applyAlignment="1" applyProtection="1">
      <protection locked="0" hidden="1"/>
    </xf>
    <xf numFmtId="1" fontId="16" fillId="2" borderId="0" xfId="0" applyNumberFormat="1" applyFont="1" applyFill="1" applyBorder="1" applyProtection="1">
      <protection locked="0" hidden="1"/>
    </xf>
    <xf numFmtId="1" fontId="3" fillId="2" borderId="3" xfId="0" applyNumberFormat="1" applyFont="1" applyFill="1" applyBorder="1" applyAlignment="1" applyProtection="1">
      <alignment horizontal="center"/>
      <protection locked="0" hidden="1"/>
    </xf>
    <xf numFmtId="0" fontId="6" fillId="2" borderId="0" xfId="0" applyFont="1" applyFill="1" applyAlignment="1" applyProtection="1">
      <alignment horizontal="left" vertical="center" wrapText="1"/>
      <protection locked="0" hidden="1"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vertical="center"/>
      <protection locked="0" hidden="1"/>
    </xf>
    <xf numFmtId="0" fontId="6" fillId="0" borderId="0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 applyProtection="1">
      <alignment vertical="center" wrapText="1"/>
      <protection locked="0" hidden="1"/>
    </xf>
    <xf numFmtId="0" fontId="27" fillId="2" borderId="0" xfId="0" applyFont="1" applyFill="1" applyAlignment="1" applyProtection="1">
      <alignment vertical="center" wrapText="1"/>
      <protection locked="0" hidden="1"/>
    </xf>
    <xf numFmtId="0" fontId="27" fillId="2" borderId="1" xfId="0" applyFont="1" applyFill="1" applyBorder="1" applyProtection="1">
      <protection locked="0" hidden="1"/>
    </xf>
    <xf numFmtId="0" fontId="27" fillId="2" borderId="0" xfId="0" applyFont="1" applyFill="1" applyBorder="1" applyAlignment="1" applyProtection="1">
      <alignment vertical="center" wrapText="1"/>
      <protection locked="0" hidden="1"/>
    </xf>
    <xf numFmtId="0" fontId="28" fillId="2" borderId="0" xfId="0" applyFont="1" applyFill="1" applyAlignment="1" applyProtection="1">
      <alignment horizontal="left" wrapText="1"/>
      <protection locked="0" hidden="1"/>
    </xf>
    <xf numFmtId="0" fontId="27" fillId="2" borderId="0" xfId="0" applyFont="1" applyFill="1" applyProtection="1">
      <protection locked="0" hidden="1"/>
    </xf>
    <xf numFmtId="0" fontId="29" fillId="2" borderId="0" xfId="0" applyFont="1" applyFill="1" applyBorder="1" applyAlignment="1" applyProtection="1">
      <alignment horizontal="center"/>
      <protection locked="0" hidden="1"/>
    </xf>
    <xf numFmtId="1" fontId="27" fillId="2" borderId="0" xfId="0" applyNumberFormat="1" applyFont="1" applyFill="1" applyBorder="1" applyProtection="1">
      <protection locked="0" hidden="1"/>
    </xf>
    <xf numFmtId="0" fontId="29" fillId="2" borderId="0" xfId="0" applyFont="1" applyFill="1" applyProtection="1">
      <protection locked="0" hidden="1"/>
    </xf>
    <xf numFmtId="0" fontId="29" fillId="2" borderId="0" xfId="0" applyFont="1" applyFill="1" applyBorder="1" applyProtection="1">
      <protection locked="0" hidden="1"/>
    </xf>
    <xf numFmtId="0" fontId="27" fillId="2" borderId="0" xfId="0" applyFont="1" applyFill="1" applyBorder="1" applyProtection="1">
      <protection locked="0" hidden="1"/>
    </xf>
    <xf numFmtId="0" fontId="14" fillId="0" borderId="10" xfId="0" quotePrefix="1" applyFont="1" applyBorder="1" applyAlignment="1">
      <alignment vertical="center" wrapText="1"/>
    </xf>
    <xf numFmtId="0" fontId="10" fillId="0" borderId="0" xfId="1" applyAlignment="1" applyProtection="1"/>
    <xf numFmtId="3" fontId="0" fillId="5" borderId="0" xfId="0" applyNumberFormat="1" applyFill="1"/>
    <xf numFmtId="3" fontId="8" fillId="5" borderId="0" xfId="0" applyNumberFormat="1" applyFont="1" applyFill="1"/>
    <xf numFmtId="3" fontId="5" fillId="0" borderId="0" xfId="0" applyNumberFormat="1" applyFont="1"/>
    <xf numFmtId="0" fontId="0" fillId="2" borderId="0" xfId="0" applyFill="1" applyBorder="1" applyAlignment="1" applyProtection="1">
      <alignment horizontal="center" vertical="center"/>
      <protection locked="0" hidden="1"/>
    </xf>
    <xf numFmtId="0" fontId="0" fillId="0" borderId="0" xfId="0" applyBorder="1"/>
    <xf numFmtId="0" fontId="20" fillId="2" borderId="0" xfId="0" applyFont="1" applyFill="1" applyBorder="1" applyProtection="1">
      <protection locked="0" hidden="1"/>
    </xf>
    <xf numFmtId="1" fontId="0" fillId="2" borderId="0" xfId="0" applyNumberFormat="1" applyFill="1" applyBorder="1" applyProtection="1">
      <protection locked="0" hidden="1"/>
    </xf>
    <xf numFmtId="3" fontId="0" fillId="6" borderId="0" xfId="0" applyNumberFormat="1" applyFill="1"/>
    <xf numFmtId="3" fontId="0" fillId="6" borderId="5" xfId="0" applyNumberFormat="1" applyFill="1" applyBorder="1"/>
    <xf numFmtId="3" fontId="0" fillId="6" borderId="0" xfId="0" applyNumberFormat="1" applyFill="1" applyBorder="1"/>
    <xf numFmtId="3" fontId="8" fillId="6" borderId="0" xfId="0" applyNumberFormat="1" applyFont="1" applyFill="1"/>
    <xf numFmtId="3" fontId="8" fillId="6" borderId="0" xfId="0" applyNumberFormat="1" applyFont="1" applyFill="1" applyBorder="1" applyAlignment="1">
      <alignment vertical="center"/>
    </xf>
    <xf numFmtId="3" fontId="0" fillId="6" borderId="5" xfId="0" applyNumberFormat="1" applyFill="1" applyBorder="1" applyAlignment="1">
      <alignment horizontal="left"/>
    </xf>
    <xf numFmtId="3" fontId="30" fillId="7" borderId="0" xfId="0" applyNumberFormat="1" applyFont="1" applyFill="1"/>
    <xf numFmtId="3" fontId="8" fillId="4" borderId="0" xfId="0" applyNumberFormat="1" applyFont="1" applyFill="1"/>
    <xf numFmtId="3" fontId="6" fillId="2" borderId="0" xfId="0" applyNumberFormat="1" applyFont="1" applyFill="1" applyBorder="1" applyAlignment="1" applyProtection="1">
      <alignment horizontal="center" vertical="center"/>
      <protection locked="0" hidden="1"/>
    </xf>
    <xf numFmtId="0" fontId="5" fillId="4" borderId="0" xfId="0" applyFont="1" applyFill="1" applyAlignment="1" applyProtection="1">
      <alignment vertical="center"/>
      <protection locked="0" hidden="1"/>
    </xf>
    <xf numFmtId="0" fontId="0" fillId="4" borderId="0" xfId="0" applyFill="1" applyProtection="1">
      <protection locked="0" hidden="1"/>
    </xf>
    <xf numFmtId="0" fontId="7" fillId="4" borderId="0" xfId="0" applyFont="1" applyFill="1" applyAlignment="1" applyProtection="1">
      <alignment horizontal="left" wrapText="1"/>
      <protection locked="0" hidden="1"/>
    </xf>
    <xf numFmtId="1" fontId="0" fillId="4" borderId="0" xfId="0" applyNumberFormat="1" applyFill="1" applyProtection="1">
      <protection locked="0" hidden="1"/>
    </xf>
    <xf numFmtId="0" fontId="0" fillId="4" borderId="0" xfId="0" applyFill="1" applyAlignment="1" applyProtection="1">
      <alignment horizontal="center" vertical="center"/>
      <protection locked="0" hidden="1"/>
    </xf>
    <xf numFmtId="0" fontId="0" fillId="4" borderId="0" xfId="0" applyFill="1" applyBorder="1" applyProtection="1">
      <protection locked="0" hidden="1"/>
    </xf>
    <xf numFmtId="0" fontId="0" fillId="4" borderId="1" xfId="0" applyFill="1" applyBorder="1" applyProtection="1">
      <protection locked="0" hidden="1"/>
    </xf>
    <xf numFmtId="0" fontId="6" fillId="4" borderId="0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1" fontId="6" fillId="4" borderId="1" xfId="0" applyNumberFormat="1" applyFont="1" applyFill="1" applyBorder="1" applyAlignment="1" applyProtection="1">
      <alignment horizontal="center" vertical="center"/>
      <protection locked="0" hidden="1"/>
    </xf>
    <xf numFmtId="0" fontId="0" fillId="4" borderId="3" xfId="0" applyFill="1" applyBorder="1" applyProtection="1">
      <protection locked="0" hidden="1"/>
    </xf>
    <xf numFmtId="0" fontId="6" fillId="4" borderId="0" xfId="0" applyFont="1" applyFill="1" applyBorder="1" applyAlignment="1" applyProtection="1">
      <alignment vertical="center" wrapText="1"/>
      <protection locked="0" hidden="1"/>
    </xf>
    <xf numFmtId="1" fontId="6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" fillId="4" borderId="0" xfId="0" applyFont="1" applyFill="1" applyBorder="1" applyAlignment="1" applyProtection="1">
      <alignment horizontal="left" vertical="center"/>
      <protection locked="0" hidden="1"/>
    </xf>
    <xf numFmtId="0" fontId="3" fillId="4" borderId="0" xfId="0" applyFont="1" applyFill="1" applyProtection="1">
      <protection locked="0" hidden="1"/>
    </xf>
    <xf numFmtId="0" fontId="20" fillId="4" borderId="0" xfId="0" applyFont="1" applyFill="1" applyProtection="1">
      <protection locked="0" hidden="1"/>
    </xf>
    <xf numFmtId="3" fontId="3" fillId="2" borderId="1" xfId="0" applyNumberFormat="1" applyFont="1" applyFill="1" applyBorder="1" applyAlignment="1" applyProtection="1">
      <alignment horizontal="center" vertical="center"/>
      <protection locked="0" hidden="1"/>
    </xf>
    <xf numFmtId="3" fontId="6" fillId="4" borderId="0" xfId="0" applyNumberFormat="1" applyFont="1" applyFill="1" applyBorder="1" applyAlignment="1" applyProtection="1">
      <alignment horizontal="center" vertical="center"/>
      <protection locked="0" hidden="1"/>
    </xf>
    <xf numFmtId="3" fontId="0" fillId="8" borderId="5" xfId="0" applyNumberFormat="1" applyFill="1" applyBorder="1"/>
    <xf numFmtId="0" fontId="25" fillId="0" borderId="5" xfId="3" applyNumberFormat="1" applyBorder="1"/>
    <xf numFmtId="3" fontId="0" fillId="0" borderId="0" xfId="0" applyNumberFormat="1" applyFill="1"/>
    <xf numFmtId="164" fontId="0" fillId="4" borderId="0" xfId="0" applyNumberFormat="1" applyFill="1" applyProtection="1">
      <protection locked="0" hidden="1"/>
    </xf>
    <xf numFmtId="0" fontId="5" fillId="4" borderId="0" xfId="0" applyFont="1" applyFill="1"/>
    <xf numFmtId="0" fontId="5" fillId="4" borderId="0" xfId="0" applyFont="1" applyFill="1" applyAlignment="1" applyProtection="1">
      <alignment horizontal="left" vertical="center" wrapText="1"/>
      <protection locked="0" hidden="1"/>
    </xf>
    <xf numFmtId="0" fontId="3" fillId="4" borderId="0" xfId="0" applyFont="1" applyFill="1" applyAlignment="1" applyProtection="1">
      <alignment horizontal="center"/>
      <protection locked="0" hidden="1"/>
    </xf>
    <xf numFmtId="0" fontId="3" fillId="4" borderId="0" xfId="0" applyFont="1" applyFill="1" applyBorder="1" applyAlignment="1" applyProtection="1">
      <protection locked="0" hidden="1"/>
    </xf>
    <xf numFmtId="0" fontId="3" fillId="4" borderId="0" xfId="0" applyFont="1" applyFill="1" applyAlignment="1" applyProtection="1">
      <alignment horizontal="left"/>
      <protection locked="0" hidden="1"/>
    </xf>
    <xf numFmtId="164" fontId="3" fillId="4" borderId="0" xfId="0" applyNumberFormat="1" applyFont="1" applyFill="1" applyAlignment="1" applyProtection="1">
      <alignment horizontal="center"/>
      <protection locked="0" hidden="1"/>
    </xf>
    <xf numFmtId="0" fontId="3" fillId="4" borderId="0" xfId="0" applyFont="1" applyFill="1" applyBorder="1" applyProtection="1">
      <protection locked="0" hidden="1"/>
    </xf>
    <xf numFmtId="0" fontId="20" fillId="4" borderId="0" xfId="0" applyFont="1" applyFill="1" applyBorder="1" applyProtection="1">
      <protection locked="0" hidden="1"/>
    </xf>
    <xf numFmtId="1" fontId="0" fillId="4" borderId="0" xfId="0" applyNumberFormat="1" applyFill="1" applyBorder="1" applyProtection="1">
      <protection locked="0" hidden="1"/>
    </xf>
    <xf numFmtId="0" fontId="0" fillId="4" borderId="0" xfId="0" applyFill="1" applyBorder="1" applyAlignment="1" applyProtection="1">
      <alignment horizontal="center" vertical="center"/>
      <protection locked="0" hidden="1"/>
    </xf>
    <xf numFmtId="0" fontId="13" fillId="4" borderId="3" xfId="0" applyFont="1" applyFill="1" applyBorder="1" applyAlignment="1" applyProtection="1">
      <alignment horizontal="right"/>
      <protection locked="0" hidden="1"/>
    </xf>
    <xf numFmtId="0" fontId="8" fillId="2" borderId="0" xfId="0" applyFont="1" applyFill="1" applyProtection="1">
      <protection locked="0" hidden="1"/>
    </xf>
    <xf numFmtId="0" fontId="3" fillId="0" borderId="0" xfId="0" applyFont="1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/>
    <xf numFmtId="0" fontId="13" fillId="4" borderId="0" xfId="0" applyFont="1" applyFill="1" applyBorder="1" applyAlignment="1" applyProtection="1">
      <alignment horizontal="right" vertical="center"/>
      <protection locked="0" hidden="1"/>
    </xf>
    <xf numFmtId="0" fontId="13" fillId="2" borderId="3" xfId="0" applyFont="1" applyFill="1" applyBorder="1" applyProtection="1">
      <protection locked="0" hidden="1"/>
    </xf>
    <xf numFmtId="0" fontId="0" fillId="4" borderId="0" xfId="0" applyFill="1"/>
    <xf numFmtId="0" fontId="8" fillId="2" borderId="0" xfId="0" applyFont="1" applyFill="1" applyBorder="1" applyProtection="1">
      <protection locked="0" hidden="1"/>
    </xf>
    <xf numFmtId="1" fontId="8" fillId="2" borderId="0" xfId="0" applyNumberFormat="1" applyFont="1" applyFill="1" applyBorder="1" applyProtection="1">
      <protection locked="0" hidden="1"/>
    </xf>
    <xf numFmtId="15" fontId="27" fillId="2" borderId="0" xfId="0" applyNumberFormat="1" applyFont="1" applyFill="1" applyBorder="1" applyProtection="1">
      <protection locked="0" hidden="1"/>
    </xf>
    <xf numFmtId="15" fontId="8" fillId="2" borderId="0" xfId="0" applyNumberFormat="1" applyFont="1" applyFill="1" applyBorder="1" applyProtection="1">
      <protection locked="0" hidden="1"/>
    </xf>
    <xf numFmtId="0" fontId="5" fillId="4" borderId="0" xfId="0" applyFont="1" applyFill="1" applyProtection="1">
      <protection locked="0" hidden="1"/>
    </xf>
    <xf numFmtId="0" fontId="8" fillId="4" borderId="0" xfId="0" applyFont="1" applyFill="1" applyProtection="1">
      <protection locked="0" hidden="1"/>
    </xf>
    <xf numFmtId="1" fontId="8" fillId="4" borderId="0" xfId="0" applyNumberFormat="1" applyFont="1" applyFill="1" applyProtection="1">
      <protection locked="0" hidden="1"/>
    </xf>
    <xf numFmtId="0" fontId="6" fillId="4" borderId="3" xfId="0" applyFont="1" applyFill="1" applyBorder="1" applyAlignment="1" applyProtection="1">
      <alignment vertical="center"/>
      <protection locked="0" hidden="1"/>
    </xf>
    <xf numFmtId="0" fontId="6" fillId="4" borderId="0" xfId="0" applyFont="1" applyFill="1" applyBorder="1" applyAlignment="1" applyProtection="1">
      <protection locked="0" hidden="1"/>
    </xf>
    <xf numFmtId="0" fontId="6" fillId="4" borderId="1" xfId="0" applyFont="1" applyFill="1" applyBorder="1" applyAlignment="1" applyProtection="1">
      <alignment vertical="center"/>
      <protection locked="0" hidden="1"/>
    </xf>
    <xf numFmtId="0" fontId="3" fillId="4" borderId="1" xfId="0" applyFont="1" applyFill="1" applyBorder="1" applyAlignment="1" applyProtection="1">
      <alignment horizontal="center"/>
      <protection locked="0" hidden="1"/>
    </xf>
    <xf numFmtId="1" fontId="6" fillId="4" borderId="0" xfId="0" applyNumberFormat="1" applyFont="1" applyFill="1" applyBorder="1" applyAlignment="1" applyProtection="1">
      <alignment horizontal="center"/>
      <protection locked="0" hidden="1"/>
    </xf>
    <xf numFmtId="0" fontId="8" fillId="4" borderId="0" xfId="0" applyFont="1" applyFill="1" applyBorder="1" applyProtection="1">
      <protection locked="0" hidden="1"/>
    </xf>
    <xf numFmtId="0" fontId="3" fillId="4" borderId="0" xfId="0" applyFont="1" applyFill="1" applyBorder="1" applyAlignment="1" applyProtection="1">
      <alignment horizontal="center"/>
      <protection locked="0" hidden="1"/>
    </xf>
    <xf numFmtId="0" fontId="29" fillId="4" borderId="0" xfId="0" applyFont="1" applyFill="1" applyBorder="1" applyAlignment="1" applyProtection="1">
      <alignment horizontal="center"/>
      <protection locked="0" hidden="1"/>
    </xf>
    <xf numFmtId="0" fontId="27" fillId="4" borderId="0" xfId="0" applyFont="1" applyFill="1" applyProtection="1">
      <protection locked="0" hidden="1"/>
    </xf>
    <xf numFmtId="0" fontId="6" fillId="4" borderId="3" xfId="0" applyFont="1" applyFill="1" applyBorder="1" applyAlignment="1" applyProtection="1">
      <alignment horizontal="center"/>
      <protection locked="0" hidden="1"/>
    </xf>
    <xf numFmtId="0" fontId="6" fillId="4" borderId="0" xfId="0" applyFont="1" applyFill="1" applyBorder="1" applyAlignment="1" applyProtection="1">
      <alignment horizontal="center"/>
      <protection locked="0" hidden="1"/>
    </xf>
    <xf numFmtId="15" fontId="8" fillId="4" borderId="0" xfId="0" applyNumberFormat="1" applyFont="1" applyFill="1" applyBorder="1" applyProtection="1">
      <protection locked="0" hidden="1"/>
    </xf>
    <xf numFmtId="1" fontId="8" fillId="4" borderId="0" xfId="0" applyNumberFormat="1" applyFont="1" applyFill="1" applyBorder="1" applyProtection="1">
      <protection locked="0" hidden="1"/>
    </xf>
    <xf numFmtId="1" fontId="27" fillId="4" borderId="0" xfId="0" applyNumberFormat="1" applyFont="1" applyFill="1" applyBorder="1" applyProtection="1">
      <protection locked="0" hidden="1"/>
    </xf>
    <xf numFmtId="1" fontId="3" fillId="4" borderId="0" xfId="0" applyNumberFormat="1" applyFont="1" applyFill="1" applyAlignment="1" applyProtection="1">
      <alignment horizontal="center"/>
      <protection locked="0" hidden="1"/>
    </xf>
    <xf numFmtId="1" fontId="3" fillId="4" borderId="0" xfId="0" applyNumberFormat="1" applyFont="1" applyFill="1" applyBorder="1" applyAlignment="1" applyProtection="1">
      <alignment horizontal="center"/>
      <protection locked="0" hidden="1"/>
    </xf>
    <xf numFmtId="0" fontId="3" fillId="4" borderId="1" xfId="0" applyFont="1" applyFill="1" applyBorder="1" applyProtection="1">
      <protection locked="0" hidden="1"/>
    </xf>
    <xf numFmtId="1" fontId="6" fillId="4" borderId="1" xfId="0" applyNumberFormat="1" applyFont="1" applyFill="1" applyBorder="1" applyAlignment="1" applyProtection="1">
      <alignment horizontal="center"/>
      <protection locked="0" hidden="1"/>
    </xf>
    <xf numFmtId="1" fontId="3" fillId="4" borderId="1" xfId="0" applyNumberFormat="1" applyFont="1" applyFill="1" applyBorder="1" applyAlignment="1" applyProtection="1">
      <alignment horizontal="center"/>
      <protection locked="0" hidden="1"/>
    </xf>
    <xf numFmtId="1" fontId="6" fillId="2" borderId="3" xfId="0" applyNumberFormat="1" applyFont="1" applyFill="1" applyBorder="1" applyAlignment="1" applyProtection="1">
      <alignment horizontal="center"/>
      <protection locked="0" hidden="1"/>
    </xf>
    <xf numFmtId="1" fontId="27" fillId="2" borderId="0" xfId="0" applyNumberFormat="1" applyFont="1" applyFill="1" applyProtection="1"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3" fontId="6" fillId="4" borderId="3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3" fontId="8" fillId="0" borderId="0" xfId="0" applyNumberFormat="1" applyFont="1" applyFill="1"/>
    <xf numFmtId="0" fontId="3" fillId="2" borderId="2" xfId="0" applyFont="1" applyFill="1" applyBorder="1" applyAlignment="1" applyProtection="1">
      <alignment horizontal="center" wrapText="1"/>
      <protection locked="0" hidden="1"/>
    </xf>
    <xf numFmtId="0" fontId="3" fillId="2" borderId="1" xfId="0" applyFont="1" applyFill="1" applyBorder="1" applyAlignment="1" applyProtection="1">
      <alignment horizontal="center" wrapText="1"/>
      <protection locked="0" hidden="1"/>
    </xf>
    <xf numFmtId="0" fontId="13" fillId="4" borderId="0" xfId="0" applyFont="1" applyFill="1" applyAlignment="1" applyProtection="1">
      <alignment horizontal="left"/>
      <protection locked="0" hidden="1"/>
    </xf>
    <xf numFmtId="0" fontId="27" fillId="4" borderId="0" xfId="0" applyFont="1" applyFill="1" applyAlignment="1" applyProtection="1">
      <alignment vertical="center"/>
      <protection locked="0" hidden="1"/>
    </xf>
    <xf numFmtId="0" fontId="0" fillId="4" borderId="0" xfId="0" applyFill="1" applyBorder="1" applyAlignment="1" applyProtection="1">
      <alignment vertical="center" wrapText="1"/>
      <protection locked="0" hidden="1"/>
    </xf>
    <xf numFmtId="0" fontId="6" fillId="4" borderId="0" xfId="0" applyFont="1" applyFill="1" applyAlignment="1">
      <alignment horizontal="left" vertical="center"/>
    </xf>
    <xf numFmtId="3" fontId="0" fillId="4" borderId="0" xfId="0" applyNumberFormat="1" applyFill="1" applyAlignment="1"/>
    <xf numFmtId="0" fontId="6" fillId="4" borderId="0" xfId="0" applyFont="1" applyFill="1" applyAlignment="1" applyProtection="1">
      <alignment horizontal="center" vertical="center" wrapText="1"/>
      <protection locked="0" hidden="1"/>
    </xf>
    <xf numFmtId="0" fontId="0" fillId="4" borderId="3" xfId="0" applyFill="1" applyBorder="1" applyAlignment="1" applyProtection="1">
      <alignment wrapText="1"/>
      <protection locked="0" hidden="1"/>
    </xf>
    <xf numFmtId="0" fontId="0" fillId="4" borderId="0" xfId="0" applyFill="1" applyAlignment="1" applyProtection="1">
      <alignment wrapText="1"/>
      <protection locked="0" hidden="1"/>
    </xf>
    <xf numFmtId="3" fontId="0" fillId="0" borderId="5" xfId="0" applyNumberFormat="1" applyFill="1" applyBorder="1"/>
    <xf numFmtId="0" fontId="6" fillId="4" borderId="0" xfId="0" applyFont="1" applyFill="1" applyProtection="1">
      <protection locked="0" hidden="1"/>
    </xf>
    <xf numFmtId="0" fontId="3" fillId="4" borderId="1" xfId="0" applyFont="1" applyFill="1" applyBorder="1" applyAlignment="1" applyProtection="1">
      <alignment horizontal="center" wrapText="1"/>
      <protection locked="0" hidden="1"/>
    </xf>
    <xf numFmtId="0" fontId="6" fillId="4" borderId="0" xfId="0" applyFont="1" applyFill="1" applyAlignment="1" applyProtection="1">
      <alignment horizontal="center"/>
      <protection locked="0" hidden="1"/>
    </xf>
    <xf numFmtId="3" fontId="3" fillId="4" borderId="0" xfId="0" applyNumberFormat="1" applyFont="1" applyFill="1" applyBorder="1" applyAlignment="1" applyProtection="1">
      <alignment horizontal="center" vertical="center"/>
      <protection locked="0" hidden="1"/>
    </xf>
    <xf numFmtId="0" fontId="4" fillId="4" borderId="3" xfId="0" applyFont="1" applyFill="1" applyBorder="1" applyAlignment="1" applyProtection="1">
      <alignment horizontal="left"/>
      <protection locked="0" hidden="1"/>
    </xf>
    <xf numFmtId="0" fontId="3" fillId="4" borderId="3" xfId="0" applyFont="1" applyFill="1" applyBorder="1" applyAlignment="1" applyProtection="1">
      <alignment horizontal="center" vertical="center"/>
      <protection locked="0" hidden="1"/>
    </xf>
    <xf numFmtId="0" fontId="20" fillId="4" borderId="0" xfId="0" applyFont="1" applyFill="1" applyAlignment="1" applyProtection="1">
      <alignment wrapText="1"/>
      <protection locked="0" hidden="1"/>
    </xf>
    <xf numFmtId="0" fontId="13" fillId="4" borderId="3" xfId="0" applyFont="1" applyFill="1" applyBorder="1" applyAlignment="1" applyProtection="1">
      <alignment horizontal="right" vertical="center"/>
      <protection locked="0" hidden="1"/>
    </xf>
    <xf numFmtId="0" fontId="3" fillId="4" borderId="0" xfId="0" applyFont="1" applyFill="1" applyBorder="1" applyAlignment="1" applyProtection="1">
      <alignment horizontal="left"/>
      <protection locked="0" hidden="1"/>
    </xf>
    <xf numFmtId="1" fontId="29" fillId="4" borderId="0" xfId="0" applyNumberFormat="1" applyFont="1" applyFill="1" applyBorder="1" applyAlignment="1" applyProtection="1">
      <alignment horizontal="center" vertical="center"/>
      <protection locked="0" hidden="1"/>
    </xf>
    <xf numFmtId="0" fontId="27" fillId="4" borderId="0" xfId="0" applyFont="1" applyFill="1" applyBorder="1" applyProtection="1">
      <protection locked="0" hidden="1"/>
    </xf>
    <xf numFmtId="3" fontId="6" fillId="2" borderId="0" xfId="0" applyNumberFormat="1" applyFont="1" applyFill="1" applyAlignment="1" applyProtection="1">
      <alignment horizontal="center"/>
      <protection locked="0" hidden="1"/>
    </xf>
    <xf numFmtId="0" fontId="6" fillId="4" borderId="0" xfId="0" applyFont="1" applyFill="1" applyBorder="1" applyAlignment="1">
      <alignment horizontal="center" vertical="center" wrapText="1"/>
    </xf>
    <xf numFmtId="0" fontId="32" fillId="2" borderId="0" xfId="0" applyFont="1" applyFill="1" applyProtection="1">
      <protection locked="0" hidden="1"/>
    </xf>
    <xf numFmtId="0" fontId="27" fillId="4" borderId="0" xfId="0" applyFont="1" applyFill="1" applyAlignment="1" applyProtection="1">
      <alignment horizontal="center"/>
      <protection locked="0" hidden="1"/>
    </xf>
    <xf numFmtId="1" fontId="29" fillId="4" borderId="0" xfId="0" applyNumberFormat="1" applyFont="1" applyFill="1" applyBorder="1" applyAlignment="1" applyProtection="1">
      <alignment horizontal="center"/>
      <protection locked="0" hidden="1"/>
    </xf>
    <xf numFmtId="0" fontId="27" fillId="4" borderId="0" xfId="0" applyFont="1" applyFill="1" applyBorder="1" applyAlignment="1" applyProtection="1">
      <alignment horizontal="center"/>
      <protection locked="0" hidden="1"/>
    </xf>
    <xf numFmtId="0" fontId="29" fillId="4" borderId="0" xfId="0" applyFont="1" applyFill="1" applyBorder="1" applyAlignment="1" applyProtection="1">
      <alignment horizontal="left" vertical="top"/>
      <protection locked="0" hidden="1"/>
    </xf>
    <xf numFmtId="0" fontId="29" fillId="4" borderId="0" xfId="0" applyFont="1" applyFill="1" applyBorder="1" applyAlignment="1" applyProtection="1">
      <alignment horizontal="left" vertical="top" wrapText="1"/>
      <protection locked="0" hidden="1"/>
    </xf>
    <xf numFmtId="0" fontId="29" fillId="4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/>
    <xf numFmtId="0" fontId="30" fillId="4" borderId="0" xfId="0" applyFont="1" applyFill="1" applyProtection="1">
      <protection locked="0" hidden="1"/>
    </xf>
    <xf numFmtId="0" fontId="0" fillId="0" borderId="0" xfId="0"/>
    <xf numFmtId="0" fontId="3" fillId="4" borderId="0" xfId="0" applyFont="1" applyFill="1" applyBorder="1" applyAlignment="1" applyProtection="1">
      <alignment horizontal="left"/>
      <protection locked="0" hidden="1"/>
    </xf>
    <xf numFmtId="0" fontId="31" fillId="4" borderId="0" xfId="0" applyFont="1" applyFill="1" applyBorder="1" applyAlignment="1" applyProtection="1">
      <alignment horizontal="center"/>
      <protection locked="0" hidden="1"/>
    </xf>
    <xf numFmtId="0" fontId="2" fillId="0" borderId="5" xfId="3" applyNumberFormat="1" applyFont="1" applyBorder="1"/>
    <xf numFmtId="0" fontId="25" fillId="0" borderId="12" xfId="3" applyNumberFormat="1" applyBorder="1"/>
    <xf numFmtId="0" fontId="25" fillId="0" borderId="13" xfId="3" applyNumberFormat="1" applyBorder="1"/>
    <xf numFmtId="0" fontId="25" fillId="0" borderId="14" xfId="3" applyNumberFormat="1" applyBorder="1"/>
    <xf numFmtId="0" fontId="8" fillId="4" borderId="0" xfId="0" applyFont="1" applyFill="1" applyAlignment="1" applyProtection="1">
      <alignment horizontal="center"/>
      <protection locked="0" hidden="1"/>
    </xf>
    <xf numFmtId="0" fontId="3" fillId="4" borderId="3" xfId="0" applyFont="1" applyFill="1" applyBorder="1" applyAlignment="1" applyProtection="1">
      <alignment horizontal="center"/>
      <protection locked="0" hidden="1"/>
    </xf>
    <xf numFmtId="164" fontId="3" fillId="4" borderId="0" xfId="0" applyNumberFormat="1" applyFont="1" applyFill="1" applyBorder="1" applyAlignment="1" applyProtection="1">
      <alignment horizontal="center"/>
      <protection locked="0" hidden="1"/>
    </xf>
    <xf numFmtId="14" fontId="3" fillId="4" borderId="0" xfId="0" applyNumberFormat="1" applyFont="1" applyFill="1" applyBorder="1" applyAlignment="1" applyProtection="1">
      <alignment horizontal="right"/>
      <protection locked="0" hidden="1"/>
    </xf>
    <xf numFmtId="0" fontId="8" fillId="2" borderId="11" xfId="0" applyFont="1" applyFill="1" applyBorder="1"/>
    <xf numFmtId="0" fontId="8" fillId="2" borderId="0" xfId="0" applyFont="1" applyFill="1"/>
    <xf numFmtId="0" fontId="10" fillId="2" borderId="0" xfId="1" applyFill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 hidden="1"/>
    </xf>
    <xf numFmtId="1" fontId="3" fillId="2" borderId="0" xfId="0" applyNumberFormat="1" applyFont="1" applyFill="1" applyBorder="1" applyAlignment="1" applyProtection="1">
      <alignment horizontal="center" vertical="center"/>
      <protection locked="0" hidden="1"/>
    </xf>
    <xf numFmtId="1" fontId="6" fillId="4" borderId="1" xfId="0" applyNumberFormat="1" applyFont="1" applyFill="1" applyBorder="1" applyAlignment="1" applyProtection="1">
      <alignment horizontal="center" vertical="center"/>
      <protection locked="0" hidden="1"/>
    </xf>
    <xf numFmtId="0" fontId="31" fillId="4" borderId="0" xfId="0" applyFont="1" applyFill="1" applyBorder="1" applyAlignment="1" applyProtection="1">
      <alignment horizontal="center"/>
      <protection locked="0" hidden="1"/>
    </xf>
    <xf numFmtId="0" fontId="10" fillId="2" borderId="0" xfId="1" applyFill="1" applyAlignment="1" applyProtection="1">
      <alignment horizontal="left"/>
    </xf>
    <xf numFmtId="0" fontId="31" fillId="2" borderId="0" xfId="0" applyFont="1" applyFill="1" applyBorder="1" applyProtection="1">
      <protection locked="0" hidden="1"/>
    </xf>
    <xf numFmtId="0" fontId="29" fillId="2" borderId="0" xfId="0" applyFont="1" applyFill="1" applyBorder="1" applyAlignment="1" applyProtection="1">
      <alignment horizontal="left" vertical="top"/>
      <protection locked="0" hidden="1"/>
    </xf>
    <xf numFmtId="0" fontId="29" fillId="2" borderId="0" xfId="0" applyFont="1" applyFill="1" applyBorder="1" applyAlignment="1" applyProtection="1">
      <alignment horizontal="left" vertical="top" wrapText="1"/>
      <protection locked="0" hidden="1"/>
    </xf>
    <xf numFmtId="0" fontId="29" fillId="2" borderId="0" xfId="0" applyFont="1" applyFill="1" applyBorder="1" applyAlignment="1" applyProtection="1">
      <alignment horizontal="left" vertical="center" wrapText="1"/>
      <protection locked="0" hidden="1"/>
    </xf>
    <xf numFmtId="0" fontId="29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3" fontId="0" fillId="0" borderId="17" xfId="0" applyNumberFormat="1" applyFill="1" applyBorder="1"/>
    <xf numFmtId="3" fontId="0" fillId="6" borderId="16" xfId="0" applyNumberFormat="1" applyFill="1" applyBorder="1"/>
    <xf numFmtId="3" fontId="0" fillId="0" borderId="15" xfId="0" applyNumberFormat="1" applyFill="1" applyBorder="1"/>
    <xf numFmtId="3" fontId="0" fillId="8" borderId="15" xfId="0" applyNumberFormat="1" applyFill="1" applyBorder="1"/>
    <xf numFmtId="0" fontId="1" fillId="0" borderId="5" xfId="4" applyNumberFormat="1" applyBorder="1"/>
    <xf numFmtId="0" fontId="0" fillId="0" borderId="0" xfId="0"/>
    <xf numFmtId="0" fontId="13" fillId="4" borderId="3" xfId="0" applyFont="1" applyFill="1" applyBorder="1" applyAlignment="1" applyProtection="1">
      <alignment horizontal="right" vertical="center"/>
      <protection locked="0" hidden="1"/>
    </xf>
    <xf numFmtId="0" fontId="3" fillId="4" borderId="0" xfId="0" applyFont="1" applyFill="1" applyBorder="1" applyAlignment="1" applyProtection="1">
      <alignment horizontal="left"/>
      <protection locked="0" hidden="1"/>
    </xf>
    <xf numFmtId="0" fontId="3" fillId="4" borderId="3" xfId="0" applyFont="1" applyFill="1" applyBorder="1" applyAlignment="1" applyProtection="1">
      <alignment horizontal="left"/>
      <protection locked="0" hidden="1"/>
    </xf>
    <xf numFmtId="0" fontId="10" fillId="2" borderId="0" xfId="1" applyFill="1" applyAlignment="1" applyProtection="1">
      <alignment horizontal="left"/>
    </xf>
    <xf numFmtId="0" fontId="5" fillId="2" borderId="0" xfId="0" applyFont="1" applyFill="1" applyAlignment="1" applyProtection="1">
      <alignment wrapText="1"/>
      <protection locked="0" hidden="1"/>
    </xf>
    <xf numFmtId="0" fontId="5" fillId="2" borderId="0" xfId="0" applyFont="1" applyFill="1" applyAlignment="1" applyProtection="1">
      <protection locked="0" hidden="1"/>
    </xf>
    <xf numFmtId="0" fontId="27" fillId="4" borderId="0" xfId="0" applyFont="1" applyFill="1"/>
    <xf numFmtId="3" fontId="31" fillId="4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 applyProtection="1">
      <alignment horizontal="center"/>
      <protection locked="0" hidden="1"/>
    </xf>
    <xf numFmtId="0" fontId="0" fillId="4" borderId="0" xfId="0" applyFill="1" applyBorder="1"/>
    <xf numFmtId="0" fontId="27" fillId="4" borderId="0" xfId="0" applyFont="1" applyFill="1" applyBorder="1"/>
    <xf numFmtId="0" fontId="3" fillId="4" borderId="0" xfId="0" applyFont="1" applyFill="1" applyBorder="1" applyAlignment="1" applyProtection="1">
      <alignment horizontal="left"/>
      <protection locked="0" hidden="1"/>
    </xf>
    <xf numFmtId="0" fontId="10" fillId="2" borderId="0" xfId="1" applyFill="1" applyAlignment="1" applyProtection="1">
      <alignment horizontal="left"/>
    </xf>
    <xf numFmtId="0" fontId="0" fillId="0" borderId="0" xfId="0"/>
    <xf numFmtId="0" fontId="29" fillId="4" borderId="0" xfId="0" applyFont="1" applyFill="1" applyBorder="1" applyAlignment="1" applyProtection="1">
      <alignment horizontal="left"/>
      <protection locked="0" hidden="1"/>
    </xf>
    <xf numFmtId="0" fontId="27" fillId="2" borderId="0" xfId="0" applyNumberFormat="1" applyFont="1" applyFill="1" applyBorder="1" applyProtection="1">
      <protection locked="0" hidden="1"/>
    </xf>
    <xf numFmtId="0" fontId="3" fillId="4" borderId="0" xfId="0" applyFont="1" applyFill="1" applyAlignment="1" applyProtection="1">
      <alignment horizontal="left" wrapText="1"/>
      <protection locked="0" hidden="1"/>
    </xf>
    <xf numFmtId="0" fontId="14" fillId="0" borderId="10" xfId="0" applyFont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3" fontId="14" fillId="2" borderId="6" xfId="0" applyNumberFormat="1" applyFont="1" applyFill="1" applyBorder="1" applyAlignment="1" applyProtection="1">
      <alignment horizontal="left" wrapText="1"/>
      <protection locked="0" hidden="1"/>
    </xf>
    <xf numFmtId="3" fontId="14" fillId="2" borderId="7" xfId="0" applyNumberFormat="1" applyFont="1" applyFill="1" applyBorder="1" applyAlignment="1" applyProtection="1">
      <alignment horizontal="left" wrapText="1"/>
      <protection locked="0" hidden="1"/>
    </xf>
    <xf numFmtId="0" fontId="10" fillId="2" borderId="0" xfId="1" applyFill="1" applyAlignment="1" applyProtection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 hidden="1"/>
    </xf>
    <xf numFmtId="1" fontId="3" fillId="2" borderId="0" xfId="0" applyNumberFormat="1" applyFont="1" applyFill="1" applyBorder="1" applyAlignment="1" applyProtection="1">
      <alignment horizontal="center" vertical="center"/>
      <protection locked="0" hidden="1"/>
    </xf>
    <xf numFmtId="1" fontId="3" fillId="2" borderId="3" xfId="0" applyNumberFormat="1" applyFont="1" applyFill="1" applyBorder="1" applyAlignment="1" applyProtection="1">
      <alignment horizontal="center" vertical="center"/>
      <protection locked="0" hidden="1"/>
    </xf>
    <xf numFmtId="1" fontId="6" fillId="4" borderId="0" xfId="0" applyNumberFormat="1" applyFont="1" applyFill="1" applyBorder="1" applyAlignment="1" applyProtection="1">
      <alignment horizontal="center" vertical="center"/>
      <protection locked="0" hidden="1"/>
    </xf>
    <xf numFmtId="1" fontId="6" fillId="4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13" fillId="4" borderId="3" xfId="0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 hidden="1"/>
    </xf>
    <xf numFmtId="0" fontId="0" fillId="4" borderId="1" xfId="0" applyFill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right" vertical="top" wrapText="1"/>
      <protection locked="0" hidden="1"/>
    </xf>
    <xf numFmtId="0" fontId="6" fillId="4" borderId="2" xfId="0" applyFont="1" applyFill="1" applyBorder="1" applyAlignment="1" applyProtection="1">
      <alignment horizontal="center" vertical="center"/>
      <protection locked="0" hidden="1"/>
    </xf>
    <xf numFmtId="0" fontId="6" fillId="4" borderId="2" xfId="0" applyFont="1" applyFill="1" applyBorder="1" applyAlignment="1" applyProtection="1">
      <alignment horizontal="center" vertical="center" wrapText="1"/>
      <protection locked="0" hidden="1"/>
    </xf>
    <xf numFmtId="0" fontId="3" fillId="4" borderId="0" xfId="0" applyFont="1" applyFill="1" applyBorder="1" applyAlignment="1" applyProtection="1">
      <alignment horizontal="left"/>
      <protection locked="0" hidden="1"/>
    </xf>
    <xf numFmtId="164" fontId="6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4" borderId="3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6" fillId="4" borderId="3" xfId="0" applyFont="1" applyFill="1" applyBorder="1" applyAlignment="1" applyProtection="1">
      <alignment horizontal="left" vertical="center" wrapText="1"/>
      <protection locked="0" hidden="1"/>
    </xf>
    <xf numFmtId="0" fontId="6" fillId="4" borderId="1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/>
      <protection locked="0" hidden="1"/>
    </xf>
    <xf numFmtId="0" fontId="6" fillId="4" borderId="0" xfId="0" applyFont="1" applyFill="1" applyBorder="1" applyAlignment="1" applyProtection="1">
      <alignment horizontal="center"/>
      <protection locked="0" hidden="1"/>
    </xf>
    <xf numFmtId="0" fontId="6" fillId="4" borderId="3" xfId="0" applyFont="1" applyFill="1" applyBorder="1" applyAlignment="1" applyProtection="1">
      <alignment horizontal="left" vertical="center"/>
      <protection locked="0" hidden="1"/>
    </xf>
    <xf numFmtId="0" fontId="6" fillId="4" borderId="1" xfId="0" applyFont="1" applyFill="1" applyBorder="1" applyAlignment="1" applyProtection="1">
      <alignment horizontal="left" vertical="center"/>
      <protection locked="0" hidden="1"/>
    </xf>
    <xf numFmtId="0" fontId="6" fillId="4" borderId="2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 hidden="1"/>
    </xf>
    <xf numFmtId="0" fontId="31" fillId="4" borderId="0" xfId="0" applyFont="1" applyFill="1" applyBorder="1" applyAlignment="1" applyProtection="1">
      <alignment horizontal="center"/>
      <protection locked="0" hidden="1"/>
    </xf>
    <xf numFmtId="0" fontId="13" fillId="4" borderId="0" xfId="0" applyFont="1" applyFill="1" applyBorder="1" applyAlignment="1" applyProtection="1">
      <alignment horizontal="right" vertical="center"/>
      <protection locked="0" hidden="1"/>
    </xf>
    <xf numFmtId="0" fontId="12" fillId="2" borderId="3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top" wrapText="1"/>
      <protection locked="0" hidden="1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Tracking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externalLink" Target="externalLinks/externalLink16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23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learning and skills providers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5373544260274855"/>
          <c:y val="0.13205853154366071"/>
          <c:w val="0.73288751357442194"/>
          <c:h val="0.737465083703915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1'!$K$8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1'!$J$9:$J$16</c:f>
              <c:strCache>
                <c:ptCount val="8"/>
                <c:pt idx="0">
                  <c:v>All colleges (50)²</c:v>
                </c:pt>
                <c:pt idx="1">
                  <c:v>General further education/tertiary college (29)</c:v>
                </c:pt>
                <c:pt idx="2">
                  <c:v>Sixth form college (14)</c:v>
                </c:pt>
                <c:pt idx="3">
                  <c:v>Independent specialist college (7)</c:v>
                </c:pt>
                <c:pt idx="4">
                  <c:v>Higher education institution (1)³</c:v>
                </c:pt>
                <c:pt idx="5">
                  <c:v>Dance and drama college (1)⁴</c:v>
                </c:pt>
                <c:pt idx="6">
                  <c:v>Independent learning provider (39)</c:v>
                </c:pt>
                <c:pt idx="7">
                  <c:v>Community learning and skills (22)</c:v>
                </c:pt>
              </c:strCache>
            </c:strRef>
          </c:cat>
          <c:val>
            <c:numRef>
              <c:f>'Chart 1'!$K$9:$K$16</c:f>
              <c:numCache>
                <c:formatCode>0</c:formatCode>
                <c:ptCount val="8"/>
                <c:pt idx="0">
                  <c:v>8</c:v>
                </c:pt>
                <c:pt idx="1">
                  <c:v>6.8965517241379306</c:v>
                </c:pt>
                <c:pt idx="2">
                  <c:v>7.1428571428571423</c:v>
                </c:pt>
                <c:pt idx="3">
                  <c:v>14.285714285714285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4.5454545454545459</c:v>
                </c:pt>
              </c:numCache>
            </c:numRef>
          </c:val>
        </c:ser>
        <c:ser>
          <c:idx val="2"/>
          <c:order val="1"/>
          <c:tx>
            <c:strRef>
              <c:f>'Chart 1'!$L$8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1'!$J$9:$J$16</c:f>
              <c:strCache>
                <c:ptCount val="8"/>
                <c:pt idx="0">
                  <c:v>All colleges (50)²</c:v>
                </c:pt>
                <c:pt idx="1">
                  <c:v>General further education/tertiary college (29)</c:v>
                </c:pt>
                <c:pt idx="2">
                  <c:v>Sixth form college (14)</c:v>
                </c:pt>
                <c:pt idx="3">
                  <c:v>Independent specialist college (7)</c:v>
                </c:pt>
                <c:pt idx="4">
                  <c:v>Higher education institution (1)³</c:v>
                </c:pt>
                <c:pt idx="5">
                  <c:v>Dance and drama college (1)⁴</c:v>
                </c:pt>
                <c:pt idx="6">
                  <c:v>Independent learning provider (39)</c:v>
                </c:pt>
                <c:pt idx="7">
                  <c:v>Community learning and skills (22)</c:v>
                </c:pt>
              </c:strCache>
            </c:strRef>
          </c:cat>
          <c:val>
            <c:numRef>
              <c:f>'Chart 1'!$L$9:$L$16</c:f>
              <c:numCache>
                <c:formatCode>0</c:formatCode>
                <c:ptCount val="8"/>
                <c:pt idx="0">
                  <c:v>57.999999999999993</c:v>
                </c:pt>
                <c:pt idx="1">
                  <c:v>55.172413793103445</c:v>
                </c:pt>
                <c:pt idx="2">
                  <c:v>57.142857142857139</c:v>
                </c:pt>
                <c:pt idx="3">
                  <c:v>71.428571428571431</c:v>
                </c:pt>
                <c:pt idx="4">
                  <c:v>100</c:v>
                </c:pt>
                <c:pt idx="5">
                  <c:v>100</c:v>
                </c:pt>
                <c:pt idx="6">
                  <c:v>53.846153846153847</c:v>
                </c:pt>
                <c:pt idx="7">
                  <c:v>45.454545454545453</c:v>
                </c:pt>
              </c:numCache>
            </c:numRef>
          </c:val>
        </c:ser>
        <c:ser>
          <c:idx val="3"/>
          <c:order val="2"/>
          <c:tx>
            <c:strRef>
              <c:f>'Chart 1'!$M$8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1'!$J$9:$J$16</c:f>
              <c:strCache>
                <c:ptCount val="8"/>
                <c:pt idx="0">
                  <c:v>All colleges (50)²</c:v>
                </c:pt>
                <c:pt idx="1">
                  <c:v>General further education/tertiary college (29)</c:v>
                </c:pt>
                <c:pt idx="2">
                  <c:v>Sixth form college (14)</c:v>
                </c:pt>
                <c:pt idx="3">
                  <c:v>Independent specialist college (7)</c:v>
                </c:pt>
                <c:pt idx="4">
                  <c:v>Higher education institution (1)³</c:v>
                </c:pt>
                <c:pt idx="5">
                  <c:v>Dance and drama college (1)⁴</c:v>
                </c:pt>
                <c:pt idx="6">
                  <c:v>Independent learning provider (39)</c:v>
                </c:pt>
                <c:pt idx="7">
                  <c:v>Community learning and skills (22)</c:v>
                </c:pt>
              </c:strCache>
            </c:strRef>
          </c:cat>
          <c:val>
            <c:numRef>
              <c:f>'Chart 1'!$M$9:$M$16</c:f>
              <c:numCache>
                <c:formatCode>0</c:formatCode>
                <c:ptCount val="8"/>
                <c:pt idx="0">
                  <c:v>26</c:v>
                </c:pt>
                <c:pt idx="1">
                  <c:v>27.586206896551722</c:v>
                </c:pt>
                <c:pt idx="2">
                  <c:v>28.571428571428569</c:v>
                </c:pt>
                <c:pt idx="3">
                  <c:v>14.285714285714285</c:v>
                </c:pt>
                <c:pt idx="4">
                  <c:v>0</c:v>
                </c:pt>
                <c:pt idx="5">
                  <c:v>0</c:v>
                </c:pt>
                <c:pt idx="6">
                  <c:v>35.897435897435898</c:v>
                </c:pt>
                <c:pt idx="7">
                  <c:v>31.818181818181817</c:v>
                </c:pt>
              </c:numCache>
            </c:numRef>
          </c:val>
        </c:ser>
        <c:ser>
          <c:idx val="4"/>
          <c:order val="3"/>
          <c:tx>
            <c:strRef>
              <c:f>'Chart 1'!$N$8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1'!$J$9:$J$16</c:f>
              <c:strCache>
                <c:ptCount val="8"/>
                <c:pt idx="0">
                  <c:v>All colleges (50)²</c:v>
                </c:pt>
                <c:pt idx="1">
                  <c:v>General further education/tertiary college (29)</c:v>
                </c:pt>
                <c:pt idx="2">
                  <c:v>Sixth form college (14)</c:v>
                </c:pt>
                <c:pt idx="3">
                  <c:v>Independent specialist college (7)</c:v>
                </c:pt>
                <c:pt idx="4">
                  <c:v>Higher education institution (1)³</c:v>
                </c:pt>
                <c:pt idx="5">
                  <c:v>Dance and drama college (1)⁴</c:v>
                </c:pt>
                <c:pt idx="6">
                  <c:v>Independent learning provider (39)</c:v>
                </c:pt>
                <c:pt idx="7">
                  <c:v>Community learning and skills (22)</c:v>
                </c:pt>
              </c:strCache>
            </c:strRef>
          </c:cat>
          <c:val>
            <c:numRef>
              <c:f>'Chart 1'!$N$9:$N$16</c:f>
              <c:numCache>
                <c:formatCode>0</c:formatCode>
                <c:ptCount val="8"/>
                <c:pt idx="0">
                  <c:v>8</c:v>
                </c:pt>
                <c:pt idx="1">
                  <c:v>10.344827586206897</c:v>
                </c:pt>
                <c:pt idx="2">
                  <c:v>7.1428571428571423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10.256410256410255</c:v>
                </c:pt>
                <c:pt idx="7">
                  <c:v>18.181818181818183</c:v>
                </c:pt>
              </c:numCache>
            </c:numRef>
          </c:val>
        </c:ser>
        <c:dLbls/>
        <c:gapWidth val="50"/>
        <c:overlap val="100"/>
        <c:axId val="68509056"/>
        <c:axId val="68531328"/>
      </c:barChart>
      <c:catAx>
        <c:axId val="6850905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8531328"/>
        <c:crossesAt val="0"/>
        <c:auto val="1"/>
        <c:lblAlgn val="ctr"/>
        <c:lblOffset val="100"/>
        <c:tickLblSkip val="1"/>
        <c:tickMarkSkip val="1"/>
      </c:catAx>
      <c:valAx>
        <c:axId val="68531328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6850905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19767554139339"/>
          <c:y val="0.91743407721703163"/>
          <c:w val="0.6817171850174244"/>
          <c:h val="5.198781499462824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80614912"/>
        <c:axId val="80616448"/>
      </c:barChart>
      <c:catAx>
        <c:axId val="8061491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616448"/>
        <c:crosses val="autoZero"/>
        <c:auto val="1"/>
        <c:lblAlgn val="ctr"/>
        <c:lblOffset val="100"/>
        <c:tickLblSkip val="1"/>
        <c:tickMarkSkip val="1"/>
      </c:catAx>
      <c:valAx>
        <c:axId val="80616448"/>
        <c:scaling>
          <c:orientation val="minMax"/>
        </c:scaling>
        <c:delete val="1"/>
        <c:axPos val="t"/>
        <c:numFmt formatCode="0%" sourceLinked="1"/>
        <c:tickLblPos val="none"/>
        <c:crossAx val="8061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independent learning providers inspected</a:t>
            </a:r>
            <a:r>
              <a:rPr lang="en-GB" baseline="0"/>
              <a:t> </a:t>
            </a:r>
            <a:r>
              <a:rPr lang="en-GB"/>
              <a:t>by academic year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594173032945752"/>
          <c:y val="0.18177040177670101"/>
          <c:w val="0.65690466040231177"/>
          <c:h val="0.65568697758933991"/>
        </c:manualLayout>
      </c:layout>
      <c:barChart>
        <c:barDir val="bar"/>
        <c:grouping val="percentStacked"/>
        <c:ser>
          <c:idx val="0"/>
          <c:order val="0"/>
          <c:tx>
            <c:strRef>
              <c:f>'Chart 5a'!$N$6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5a'!$M$8:$M$13</c:f>
              <c:strCache>
                <c:ptCount val="6"/>
                <c:pt idx="0">
                  <c:v>1 Sep 2012 - 31 Mar 2013 (107)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(183)³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5a'!$N$8:$N$13</c:f>
              <c:numCache>
                <c:formatCode>0</c:formatCode>
                <c:ptCount val="6"/>
                <c:pt idx="0">
                  <c:v>0.93457943925233633</c:v>
                </c:pt>
                <c:pt idx="1">
                  <c:v>7.03125</c:v>
                </c:pt>
                <c:pt idx="2">
                  <c:v>11.612903225806452</c:v>
                </c:pt>
                <c:pt idx="3">
                  <c:v>6.0109289617486334</c:v>
                </c:pt>
                <c:pt idx="4">
                  <c:v>4.9586776859504136</c:v>
                </c:pt>
                <c:pt idx="5">
                  <c:v>5.8823529411764701</c:v>
                </c:pt>
              </c:numCache>
            </c:numRef>
          </c:val>
        </c:ser>
        <c:ser>
          <c:idx val="1"/>
          <c:order val="1"/>
          <c:tx>
            <c:strRef>
              <c:f>'Chart 5a'!$O$6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5a'!$M$8:$M$13</c:f>
              <c:strCache>
                <c:ptCount val="6"/>
                <c:pt idx="0">
                  <c:v>1 Sep 2012 - 31 Mar 2013 (107)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(183)³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5a'!$O$8:$O$13</c:f>
              <c:numCache>
                <c:formatCode>0</c:formatCode>
                <c:ptCount val="6"/>
                <c:pt idx="0">
                  <c:v>47.663551401869157</c:v>
                </c:pt>
                <c:pt idx="1">
                  <c:v>48.4375</c:v>
                </c:pt>
                <c:pt idx="2">
                  <c:v>47.096774193548384</c:v>
                </c:pt>
                <c:pt idx="3">
                  <c:v>40.983606557377051</c:v>
                </c:pt>
                <c:pt idx="4">
                  <c:v>35.950413223140501</c:v>
                </c:pt>
                <c:pt idx="5">
                  <c:v>53.846153846153847</c:v>
                </c:pt>
              </c:numCache>
            </c:numRef>
          </c:val>
        </c:ser>
        <c:ser>
          <c:idx val="2"/>
          <c:order val="2"/>
          <c:tx>
            <c:strRef>
              <c:f>'Chart 5a'!$P$6</c:f>
              <c:strCache>
                <c:ptCount val="1"/>
                <c:pt idx="0">
                  <c:v>Requires Improvement / Satisfactory4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5a'!$M$8:$M$13</c:f>
              <c:strCache>
                <c:ptCount val="6"/>
                <c:pt idx="0">
                  <c:v>1 Sep 2012 - 31 Mar 2013 (107)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(183)³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5a'!$P$8:$P$13</c:f>
              <c:numCache>
                <c:formatCode>0</c:formatCode>
                <c:ptCount val="6"/>
                <c:pt idx="0">
                  <c:v>41.121495327102799</c:v>
                </c:pt>
                <c:pt idx="1">
                  <c:v>34.375</c:v>
                </c:pt>
                <c:pt idx="2">
                  <c:v>36.129032258064512</c:v>
                </c:pt>
                <c:pt idx="3">
                  <c:v>44.808743169398909</c:v>
                </c:pt>
                <c:pt idx="4">
                  <c:v>51.239669421487598</c:v>
                </c:pt>
                <c:pt idx="5">
                  <c:v>33.936651583710407</c:v>
                </c:pt>
              </c:numCache>
            </c:numRef>
          </c:val>
        </c:ser>
        <c:ser>
          <c:idx val="3"/>
          <c:order val="3"/>
          <c:tx>
            <c:strRef>
              <c:f>'Chart 5a'!$Q$6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5a'!$M$8:$M$13</c:f>
              <c:strCache>
                <c:ptCount val="6"/>
                <c:pt idx="0">
                  <c:v>1 Sep 2012 - 31 Mar 2013 (107)</c:v>
                </c:pt>
                <c:pt idx="1">
                  <c:v>1 Sep 2011 - 31 Aug 2012 (128)</c:v>
                </c:pt>
                <c:pt idx="2">
                  <c:v>1 Sep 2010 - 31 Aug 2011 (155)³</c:v>
                </c:pt>
                <c:pt idx="3">
                  <c:v>1 Sep 2009 - 31 Aug 2010 (183)³</c:v>
                </c:pt>
                <c:pt idx="4">
                  <c:v>1 Sep 2008 - 31 Aug 2009 (242)</c:v>
                </c:pt>
                <c:pt idx="5">
                  <c:v>1 Sep 2007 - 31 Aug 2008 (221)</c:v>
                </c:pt>
              </c:strCache>
            </c:strRef>
          </c:cat>
          <c:val>
            <c:numRef>
              <c:f>'Chart 5a'!$Q$8:$Q$13</c:f>
              <c:numCache>
                <c:formatCode>0</c:formatCode>
                <c:ptCount val="6"/>
                <c:pt idx="0">
                  <c:v>10.2803738317757</c:v>
                </c:pt>
                <c:pt idx="1">
                  <c:v>10.15625</c:v>
                </c:pt>
                <c:pt idx="2">
                  <c:v>5.161290322580645</c:v>
                </c:pt>
                <c:pt idx="3">
                  <c:v>8.1967213114754092</c:v>
                </c:pt>
                <c:pt idx="4">
                  <c:v>7.8512396694214877</c:v>
                </c:pt>
                <c:pt idx="5">
                  <c:v>6.3348416289592757</c:v>
                </c:pt>
              </c:numCache>
            </c:numRef>
          </c:val>
        </c:ser>
        <c:dLbls/>
        <c:gapWidth val="50"/>
        <c:overlap val="100"/>
        <c:axId val="80701696"/>
        <c:axId val="80715776"/>
      </c:barChart>
      <c:catAx>
        <c:axId val="8070169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715776"/>
        <c:crosses val="autoZero"/>
        <c:auto val="1"/>
        <c:lblAlgn val="ctr"/>
        <c:lblOffset val="100"/>
        <c:tickLblSkip val="1"/>
        <c:tickMarkSkip val="1"/>
      </c:catAx>
      <c:valAx>
        <c:axId val="80715776"/>
        <c:scaling>
          <c:orientation val="minMax"/>
        </c:scaling>
        <c:delete val="1"/>
        <c:axPos val="t"/>
        <c:numFmt formatCode="0%" sourceLinked="1"/>
        <c:tickLblPos val="none"/>
        <c:crossAx val="8070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131002712426829"/>
          <c:y val="0.87691982325861673"/>
          <c:w val="0.60772936517606768"/>
          <c:h val="8.4805814657783155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80887808"/>
        <c:axId val="80889344"/>
      </c:barChart>
      <c:catAx>
        <c:axId val="8088780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889344"/>
        <c:crosses val="autoZero"/>
        <c:auto val="1"/>
        <c:lblAlgn val="ctr"/>
        <c:lblOffset val="100"/>
        <c:tickLblSkip val="1"/>
        <c:tickMarkSkip val="1"/>
      </c:catAx>
      <c:valAx>
        <c:axId val="80889344"/>
        <c:scaling>
          <c:orientation val="minMax"/>
        </c:scaling>
        <c:delete val="1"/>
        <c:axPos val="t"/>
        <c:numFmt formatCode="0%" sourceLinked="1"/>
        <c:tickLblPos val="none"/>
        <c:crossAx val="8088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80958208"/>
        <c:axId val="80959744"/>
      </c:barChart>
      <c:catAx>
        <c:axId val="8095820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959744"/>
        <c:crosses val="autoZero"/>
        <c:auto val="1"/>
        <c:lblAlgn val="ctr"/>
        <c:lblOffset val="100"/>
        <c:tickLblSkip val="1"/>
        <c:tickMarkSkip val="1"/>
      </c:catAx>
      <c:valAx>
        <c:axId val="80959744"/>
        <c:scaling>
          <c:orientation val="minMax"/>
        </c:scaling>
        <c:delete val="1"/>
        <c:axPos val="t"/>
        <c:numFmt formatCode="0%" sourceLinked="1"/>
        <c:tickLblPos val="none"/>
        <c:crossAx val="8095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community</a:t>
            </a:r>
            <a:r>
              <a:rPr lang="en-GB" baseline="0"/>
              <a:t> learning and skills </a:t>
            </a:r>
            <a:r>
              <a:rPr lang="en-GB"/>
              <a:t>learning providers inspected (percentage)</a:t>
            </a:r>
          </a:p>
        </c:rich>
      </c:tx>
      <c:layout>
        <c:manualLayout>
          <c:xMode val="edge"/>
          <c:yMode val="edge"/>
          <c:x val="0.14008159494202241"/>
          <c:y val="3.3167487191996137E-2"/>
        </c:manualLayout>
      </c:layout>
      <c:overlay val="1"/>
    </c:title>
    <c:plotArea>
      <c:layout>
        <c:manualLayout>
          <c:layoutTarget val="inner"/>
          <c:xMode val="edge"/>
          <c:yMode val="edge"/>
          <c:x val="0.22267788247780504"/>
          <c:y val="0.1888255997856465"/>
          <c:w val="0.67248258467041422"/>
          <c:h val="0.64392037617494302"/>
        </c:manualLayout>
      </c:layout>
      <c:barChart>
        <c:barDir val="bar"/>
        <c:grouping val="percentStacked"/>
        <c:ser>
          <c:idx val="0"/>
          <c:order val="0"/>
          <c:tx>
            <c:strRef>
              <c:f>'Chart 5b'!$L$6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1"/>
              <c:layout>
                <c:manualLayout>
                  <c:x val="-1.8214936247723135E-3"/>
                  <c:y val="3.3388052641829673E-6"/>
                </c:manualLayout>
              </c:layout>
              <c:dLblPos val="ctr"/>
              <c:showVal val="1"/>
            </c:dLbl>
            <c:dLbl>
              <c:idx val="2"/>
              <c:showVal val="1"/>
            </c:dLbl>
            <c:dLbl>
              <c:idx val="3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5b'!$K$8:$K$13</c:f>
              <c:strCache>
                <c:ptCount val="6"/>
                <c:pt idx="0">
                  <c:v>1 Sep 2012 - 31 Mar 2013 (59)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5b'!$L$8:$L$13</c:f>
              <c:numCache>
                <c:formatCode>0</c:formatCode>
                <c:ptCount val="6"/>
                <c:pt idx="0">
                  <c:v>5.0847457627118651</c:v>
                </c:pt>
                <c:pt idx="1">
                  <c:v>4.7619047619047619</c:v>
                </c:pt>
                <c:pt idx="2">
                  <c:v>2.7397260273972601</c:v>
                </c:pt>
                <c:pt idx="3">
                  <c:v>0</c:v>
                </c:pt>
                <c:pt idx="4">
                  <c:v>5.8823529411764701</c:v>
                </c:pt>
                <c:pt idx="5">
                  <c:v>6.1224489795918364</c:v>
                </c:pt>
              </c:numCache>
            </c:numRef>
          </c:val>
        </c:ser>
        <c:ser>
          <c:idx val="1"/>
          <c:order val="1"/>
          <c:tx>
            <c:strRef>
              <c:f>'Chart 5b'!$M$6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5b'!$K$8:$K$13</c:f>
              <c:strCache>
                <c:ptCount val="6"/>
                <c:pt idx="0">
                  <c:v>1 Sep 2012 - 31 Mar 2013 (59)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5b'!$M$8:$M$13</c:f>
              <c:numCache>
                <c:formatCode>0</c:formatCode>
                <c:ptCount val="6"/>
                <c:pt idx="0">
                  <c:v>50.847457627118644</c:v>
                </c:pt>
                <c:pt idx="1">
                  <c:v>58.730158730158735</c:v>
                </c:pt>
                <c:pt idx="2">
                  <c:v>58.904109589041099</c:v>
                </c:pt>
                <c:pt idx="3">
                  <c:v>63.768115942028977</c:v>
                </c:pt>
                <c:pt idx="4">
                  <c:v>44.117647058823529</c:v>
                </c:pt>
                <c:pt idx="5">
                  <c:v>34.693877551020407</c:v>
                </c:pt>
              </c:numCache>
            </c:numRef>
          </c:val>
        </c:ser>
        <c:ser>
          <c:idx val="2"/>
          <c:order val="2"/>
          <c:tx>
            <c:strRef>
              <c:f>'Chart 5b'!$N$6</c:f>
              <c:strCache>
                <c:ptCount val="1"/>
                <c:pt idx="0">
                  <c:v>Requires improvement / Satisfactory³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5b'!$K$8:$K$13</c:f>
              <c:strCache>
                <c:ptCount val="6"/>
                <c:pt idx="0">
                  <c:v>1 Sep 2012 - 31 Mar 2013 (59)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5b'!$N$8:$N$13</c:f>
              <c:numCache>
                <c:formatCode>0</c:formatCode>
                <c:ptCount val="6"/>
                <c:pt idx="0">
                  <c:v>28.8135593220339</c:v>
                </c:pt>
                <c:pt idx="1">
                  <c:v>31.746031746031743</c:v>
                </c:pt>
                <c:pt idx="2">
                  <c:v>35.61643835616438</c:v>
                </c:pt>
                <c:pt idx="3">
                  <c:v>28.985507246376812</c:v>
                </c:pt>
                <c:pt idx="4">
                  <c:v>47.058823529411761</c:v>
                </c:pt>
                <c:pt idx="5">
                  <c:v>44.897959183673471</c:v>
                </c:pt>
              </c:numCache>
            </c:numRef>
          </c:val>
        </c:ser>
        <c:ser>
          <c:idx val="3"/>
          <c:order val="3"/>
          <c:tx>
            <c:strRef>
              <c:f>'Chart 5b'!$O$6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5b'!$K$8:$K$13</c:f>
              <c:strCache>
                <c:ptCount val="6"/>
                <c:pt idx="0">
                  <c:v>1 Sep 2012 - 31 Mar 2013 (59)</c:v>
                </c:pt>
                <c:pt idx="1">
                  <c:v>1 Sep 2011 - 31 Aug 2012 (63)</c:v>
                </c:pt>
                <c:pt idx="2">
                  <c:v>1 Sep 2010 - 31 Aug 2011 (73)²</c:v>
                </c:pt>
                <c:pt idx="3">
                  <c:v>1 Sep 2009 - 31 Aug 2010 (69)²</c:v>
                </c:pt>
                <c:pt idx="4">
                  <c:v>1 Sep 2008 - 31 Aug 2009 (68)</c:v>
                </c:pt>
                <c:pt idx="5">
                  <c:v>1 Sep 2007 - 31 Aug 2008 (49)</c:v>
                </c:pt>
              </c:strCache>
            </c:strRef>
          </c:cat>
          <c:val>
            <c:numRef>
              <c:f>'Chart 5b'!$O$8:$O$13</c:f>
              <c:numCache>
                <c:formatCode>0</c:formatCode>
                <c:ptCount val="6"/>
                <c:pt idx="0">
                  <c:v>15.254237288135593</c:v>
                </c:pt>
                <c:pt idx="1">
                  <c:v>4.7619047619047619</c:v>
                </c:pt>
                <c:pt idx="2">
                  <c:v>2.7397260273972601</c:v>
                </c:pt>
                <c:pt idx="3">
                  <c:v>7.2463768115942031</c:v>
                </c:pt>
                <c:pt idx="4">
                  <c:v>2.9411764705882351</c:v>
                </c:pt>
                <c:pt idx="5">
                  <c:v>14.285714285714285</c:v>
                </c:pt>
              </c:numCache>
            </c:numRef>
          </c:val>
        </c:ser>
        <c:dLbls/>
        <c:gapWidth val="50"/>
        <c:overlap val="100"/>
        <c:axId val="80987648"/>
        <c:axId val="80989184"/>
      </c:barChart>
      <c:catAx>
        <c:axId val="8098764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989184"/>
        <c:crosses val="autoZero"/>
        <c:auto val="1"/>
        <c:lblAlgn val="ctr"/>
        <c:lblOffset val="100"/>
        <c:tickLblSkip val="1"/>
        <c:tickMarkSkip val="1"/>
      </c:catAx>
      <c:valAx>
        <c:axId val="80989184"/>
        <c:scaling>
          <c:orientation val="minMax"/>
        </c:scaling>
        <c:delete val="1"/>
        <c:axPos val="t"/>
        <c:numFmt formatCode="0%" sourceLinked="1"/>
        <c:tickLblPos val="none"/>
        <c:crossAx val="8098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45945435274551"/>
          <c:y val="0.87986023219490228"/>
          <c:w val="0.58320522481507653"/>
          <c:h val="8.480556494855322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81132544"/>
        <c:axId val="81261312"/>
      </c:barChart>
      <c:catAx>
        <c:axId val="8113254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261312"/>
        <c:crosses val="autoZero"/>
        <c:auto val="1"/>
        <c:lblAlgn val="ctr"/>
        <c:lblOffset val="100"/>
        <c:tickLblSkip val="1"/>
        <c:tickMarkSkip val="1"/>
      </c:catAx>
      <c:valAx>
        <c:axId val="81261312"/>
        <c:scaling>
          <c:orientation val="minMax"/>
        </c:scaling>
        <c:delete val="1"/>
        <c:axPos val="t"/>
        <c:numFmt formatCode="0%" sourceLinked="1"/>
        <c:tickLblPos val="none"/>
        <c:crossAx val="8113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81338368"/>
        <c:axId val="81339904"/>
      </c:barChart>
      <c:catAx>
        <c:axId val="8133836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339904"/>
        <c:crosses val="autoZero"/>
        <c:auto val="1"/>
        <c:lblAlgn val="ctr"/>
        <c:lblOffset val="100"/>
        <c:tickLblSkip val="1"/>
        <c:tickMarkSkip val="1"/>
      </c:catAx>
      <c:valAx>
        <c:axId val="81339904"/>
        <c:scaling>
          <c:orientation val="minMax"/>
        </c:scaling>
        <c:delete val="1"/>
        <c:axPos val="t"/>
        <c:numFmt formatCode="0%" sourceLinked="1"/>
        <c:tickLblPos val="none"/>
        <c:crossAx val="8133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Most recent overall effectiveness of learning and skills providers inspected over</a:t>
            </a:r>
            <a:r>
              <a:rPr lang="en-GB" baseline="0"/>
              <a:t> time </a:t>
            </a:r>
            <a:r>
              <a:rPr lang="en-GB"/>
              <a:t>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814238086788777"/>
          <c:y val="0.14523994685849462"/>
          <c:w val="0.65573857974003669"/>
          <c:h val="0.69221736171867398"/>
        </c:manualLayout>
      </c:layout>
      <c:barChart>
        <c:barDir val="bar"/>
        <c:grouping val="percentStacked"/>
        <c:ser>
          <c:idx val="0"/>
          <c:order val="0"/>
          <c:tx>
            <c:strRef>
              <c:f>'Chart 6'!$N$6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6'!$M$7:$M$10</c:f>
              <c:strCache>
                <c:ptCount val="4"/>
                <c:pt idx="0">
                  <c:v>31 Mar 2013 (1,058)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6'!$N$7:$N$10</c:f>
              <c:numCache>
                <c:formatCode>0</c:formatCode>
                <c:ptCount val="4"/>
                <c:pt idx="0">
                  <c:v>13.894139886578449</c:v>
                </c:pt>
                <c:pt idx="1">
                  <c:v>13.362831858407079</c:v>
                </c:pt>
                <c:pt idx="2">
                  <c:v>12.185833968012187</c:v>
                </c:pt>
                <c:pt idx="3">
                  <c:v>10.694333599361533</c:v>
                </c:pt>
              </c:numCache>
            </c:numRef>
          </c:val>
        </c:ser>
        <c:ser>
          <c:idx val="1"/>
          <c:order val="1"/>
          <c:tx>
            <c:strRef>
              <c:f>'Chart 6'!$O$6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6'!$M$7:$M$10</c:f>
              <c:strCache>
                <c:ptCount val="4"/>
                <c:pt idx="0">
                  <c:v>31 Mar 2013 (1,058)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6'!$O$7:$O$10</c:f>
              <c:numCache>
                <c:formatCode>0</c:formatCode>
                <c:ptCount val="4"/>
                <c:pt idx="0">
                  <c:v>55.954631379962194</c:v>
                </c:pt>
                <c:pt idx="1">
                  <c:v>50.796460176991154</c:v>
                </c:pt>
                <c:pt idx="2">
                  <c:v>50.64737242955065</c:v>
                </c:pt>
                <c:pt idx="3">
                  <c:v>48.922585794094175</c:v>
                </c:pt>
              </c:numCache>
            </c:numRef>
          </c:val>
        </c:ser>
        <c:ser>
          <c:idx val="2"/>
          <c:order val="2"/>
          <c:tx>
            <c:strRef>
              <c:f>'Chart 6'!$P$6</c:f>
              <c:strCache>
                <c:ptCount val="1"/>
                <c:pt idx="0">
                  <c:v>Requires improvement / Satisfactory³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6'!$M$7:$M$10</c:f>
              <c:strCache>
                <c:ptCount val="4"/>
                <c:pt idx="0">
                  <c:v>31 Mar 2013 (1,058)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6'!$P$7:$P$10</c:f>
              <c:numCache>
                <c:formatCode>0</c:formatCode>
                <c:ptCount val="4"/>
                <c:pt idx="0">
                  <c:v>26.843100189035919</c:v>
                </c:pt>
                <c:pt idx="1">
                  <c:v>32.831858407079643</c:v>
                </c:pt>
                <c:pt idx="2">
                  <c:v>35.491241431835491</c:v>
                </c:pt>
                <c:pt idx="3">
                  <c:v>37.909018355945726</c:v>
                </c:pt>
              </c:numCache>
            </c:numRef>
          </c:val>
        </c:ser>
        <c:ser>
          <c:idx val="3"/>
          <c:order val="3"/>
          <c:tx>
            <c:strRef>
              <c:f>'Chart 6'!$Q$6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6'!$M$7:$M$10</c:f>
              <c:strCache>
                <c:ptCount val="4"/>
                <c:pt idx="0">
                  <c:v>31 Mar 2013 (1,058)</c:v>
                </c:pt>
                <c:pt idx="1">
                  <c:v>31 Aug 2012 (1,130)</c:v>
                </c:pt>
                <c:pt idx="2">
                  <c:v>31 Aug 2011 (1,313)</c:v>
                </c:pt>
                <c:pt idx="3">
                  <c:v>31 Aug 2010 (1,253)</c:v>
                </c:pt>
              </c:strCache>
            </c:strRef>
          </c:cat>
          <c:val>
            <c:numRef>
              <c:f>'Chart 6'!$Q$7:$Q$10</c:f>
              <c:numCache>
                <c:formatCode>0</c:formatCode>
                <c:ptCount val="4"/>
                <c:pt idx="0">
                  <c:v>3.3081285444234401</c:v>
                </c:pt>
                <c:pt idx="1">
                  <c:v>3.0088495575221237</c:v>
                </c:pt>
                <c:pt idx="2">
                  <c:v>1.6755521706016754</c:v>
                </c:pt>
                <c:pt idx="3">
                  <c:v>2.4740622505985637</c:v>
                </c:pt>
              </c:numCache>
            </c:numRef>
          </c:val>
        </c:ser>
        <c:dLbls/>
        <c:gapWidth val="50"/>
        <c:overlap val="100"/>
        <c:axId val="81405056"/>
        <c:axId val="81406592"/>
      </c:barChart>
      <c:catAx>
        <c:axId val="81405056"/>
        <c:scaling>
          <c:orientation val="maxMin"/>
        </c:scaling>
        <c:axPos val="l"/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406592"/>
        <c:crosses val="autoZero"/>
        <c:auto val="1"/>
        <c:lblAlgn val="ctr"/>
        <c:lblOffset val="100"/>
        <c:tickLblSkip val="1"/>
        <c:tickMarkSkip val="1"/>
      </c:catAx>
      <c:valAx>
        <c:axId val="81406592"/>
        <c:scaling>
          <c:orientation val="minMax"/>
        </c:scaling>
        <c:delete val="1"/>
        <c:axPos val="t"/>
        <c:numFmt formatCode="0%" sourceLinked="1"/>
        <c:tickLblPos val="none"/>
        <c:crossAx val="81405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433572852573755"/>
          <c:y val="0.88935011328712121"/>
          <c:w val="0.40948282691657412"/>
          <c:h val="8.480546769260680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8442852898930238"/>
          <c:y val="4.4929928237497918E-2"/>
          <c:w val="0.68097587568181772"/>
          <c:h val="0.82868525896414369"/>
        </c:manualLayout>
      </c:layout>
      <c:barChart>
        <c:barDir val="bar"/>
        <c:grouping val="percentStacked"/>
        <c:ser>
          <c:idx val="0"/>
          <c:order val="0"/>
          <c:tx>
            <c:strRef>
              <c:f>'Chart 2'!$L$4</c:f>
              <c:strCache>
                <c:ptCount val="1"/>
                <c:pt idx="0">
                  <c:v>Improved</c:v>
                </c:pt>
              </c:strCache>
            </c:strRef>
          </c:tx>
          <c:spPr>
            <a:solidFill>
              <a:srgbClr val="008080"/>
            </a:solidFill>
            <a:ln w="3175">
              <a:solidFill>
                <a:srgbClr val="008080"/>
              </a:solidFill>
              <a:prstDash val="solid"/>
            </a:ln>
          </c:spPr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2'!$J$6:$J$8</c:f>
              <c:strCache>
                <c:ptCount val="3"/>
                <c:pt idx="0">
                  <c:v>1 Sep 2012 - 31 March 2013 (144)</c:v>
                </c:pt>
                <c:pt idx="1">
                  <c:v>1 Sep 2011 - 31 Aug 2012 (78)</c:v>
                </c:pt>
                <c:pt idx="2">
                  <c:v>1 Sep 2010 - 31 Aug 2011 (54)</c:v>
                </c:pt>
              </c:strCache>
            </c:strRef>
          </c:cat>
          <c:val>
            <c:numRef>
              <c:f>'Chart 2'!$L$5:$L$8</c:f>
              <c:numCache>
                <c:formatCode>0</c:formatCode>
                <c:ptCount val="3"/>
                <c:pt idx="0" formatCode="General">
                  <c:v>50</c:v>
                </c:pt>
                <c:pt idx="1">
                  <c:v>46.153846153846153</c:v>
                </c:pt>
                <c:pt idx="2">
                  <c:v>44.444444444444443</c:v>
                </c:pt>
              </c:numCache>
            </c:numRef>
          </c:val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Same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99CC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2'!$J$6:$J$8</c:f>
              <c:strCache>
                <c:ptCount val="3"/>
                <c:pt idx="0">
                  <c:v>1 Sep 2012 - 31 March 2013 (144)</c:v>
                </c:pt>
                <c:pt idx="1">
                  <c:v>1 Sep 2011 - 31 Aug 2012 (78)</c:v>
                </c:pt>
                <c:pt idx="2">
                  <c:v>1 Sep 2010 - 31 Aug 2011 (54)</c:v>
                </c:pt>
              </c:strCache>
            </c:strRef>
          </c:cat>
          <c:val>
            <c:numRef>
              <c:f>'Chart 2'!$M$5:$M$8</c:f>
              <c:numCache>
                <c:formatCode>0</c:formatCode>
                <c:ptCount val="3"/>
                <c:pt idx="0">
                  <c:v>38.888888888888893</c:v>
                </c:pt>
                <c:pt idx="1">
                  <c:v>42.307692307692307</c:v>
                </c:pt>
                <c:pt idx="2">
                  <c:v>51.851851851851848</c:v>
                </c:pt>
              </c:numCache>
            </c:numRef>
          </c:val>
        </c:ser>
        <c:ser>
          <c:idx val="2"/>
          <c:order val="2"/>
          <c:tx>
            <c:strRef>
              <c:f>'Chart 2'!$N$4</c:f>
              <c:strCache>
                <c:ptCount val="1"/>
                <c:pt idx="0">
                  <c:v>Declined</c:v>
                </c:pt>
              </c:strCache>
            </c:strRef>
          </c:tx>
          <c:spPr>
            <a:solidFill>
              <a:srgbClr val="FF3399"/>
            </a:solidFill>
            <a:ln w="3175">
              <a:solidFill>
                <a:srgbClr val="FF3399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2'!$J$6:$J$8</c:f>
              <c:strCache>
                <c:ptCount val="3"/>
                <c:pt idx="0">
                  <c:v>1 Sep 2012 - 31 March 2013 (144)</c:v>
                </c:pt>
                <c:pt idx="1">
                  <c:v>1 Sep 2011 - 31 Aug 2012 (78)</c:v>
                </c:pt>
                <c:pt idx="2">
                  <c:v>1 Sep 2010 - 31 Aug 2011 (54)</c:v>
                </c:pt>
              </c:strCache>
            </c:strRef>
          </c:cat>
          <c:val>
            <c:numRef>
              <c:f>'Chart 2'!$N$5:$N$8</c:f>
              <c:numCache>
                <c:formatCode>0</c:formatCode>
                <c:ptCount val="3"/>
                <c:pt idx="0">
                  <c:v>11.111111111111111</c:v>
                </c:pt>
                <c:pt idx="1">
                  <c:v>11.538461538461538</c:v>
                </c:pt>
                <c:pt idx="2">
                  <c:v>3.7037037037037033</c:v>
                </c:pt>
              </c:numCache>
            </c:numRef>
          </c:val>
        </c:ser>
        <c:dLbls/>
        <c:gapWidth val="90"/>
        <c:overlap val="100"/>
        <c:axId val="68759552"/>
        <c:axId val="68761088"/>
      </c:barChart>
      <c:catAx>
        <c:axId val="6875955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8761088"/>
        <c:crosses val="autoZero"/>
        <c:auto val="1"/>
        <c:lblAlgn val="ctr"/>
        <c:lblOffset val="100"/>
        <c:tickLblSkip val="1"/>
        <c:tickMarkSkip val="1"/>
      </c:catAx>
      <c:valAx>
        <c:axId val="68761088"/>
        <c:scaling>
          <c:orientation val="minMax"/>
        </c:scaling>
        <c:delete val="1"/>
        <c:axPos val="t"/>
        <c:numFmt formatCode="0%" sourceLinked="1"/>
        <c:tickLblPos val="none"/>
        <c:crossAx val="6875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347121871938292"/>
          <c:y val="0.84726395396894416"/>
          <c:w val="0.38946100838518782"/>
          <c:h val="0.11815585935193686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FFFFFF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Key inspection judgements of learning and skills providers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437673130193905"/>
          <c:y val="0.14147686763035219"/>
          <c:w val="0.71979123577294779"/>
          <c:h val="0.73361538762878542"/>
        </c:manualLayout>
      </c:layout>
      <c:barChart>
        <c:barDir val="bar"/>
        <c:grouping val="percentStacked"/>
        <c:ser>
          <c:idx val="0"/>
          <c:order val="0"/>
          <c:tx>
            <c:strRef>
              <c:f>'Chart 3'!$L$8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(111)</c:v>
                </c:pt>
                <c:pt idx="1">
                  <c:v>Outcomes for learners (111)</c:v>
                </c:pt>
                <c:pt idx="2">
                  <c:v>Quality of teaching, learning and assessment (111)</c:v>
                </c:pt>
                <c:pt idx="3">
                  <c:v>The effectiveness of leadership and management (111)</c:v>
                </c:pt>
              </c:strCache>
            </c:strRef>
          </c:cat>
          <c:val>
            <c:numRef>
              <c:f>'Chart 3'!$L$9:$L$12</c:f>
              <c:numCache>
                <c:formatCode>0</c:formatCode>
                <c:ptCount val="4"/>
                <c:pt idx="0">
                  <c:v>4.5045045045045047</c:v>
                </c:pt>
                <c:pt idx="1">
                  <c:v>7.2072072072072073</c:v>
                </c:pt>
                <c:pt idx="2">
                  <c:v>4.5045045045045047</c:v>
                </c:pt>
                <c:pt idx="3">
                  <c:v>8.1081081081081088</c:v>
                </c:pt>
              </c:numCache>
            </c:numRef>
          </c:val>
        </c:ser>
        <c:ser>
          <c:idx val="1"/>
          <c:order val="1"/>
          <c:tx>
            <c:strRef>
              <c:f>'Chart 3'!$M$8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(111)</c:v>
                </c:pt>
                <c:pt idx="1">
                  <c:v>Outcomes for learners (111)</c:v>
                </c:pt>
                <c:pt idx="2">
                  <c:v>Quality of teaching, learning and assessment (111)</c:v>
                </c:pt>
                <c:pt idx="3">
                  <c:v>The effectiveness of leadership and management (111)</c:v>
                </c:pt>
              </c:strCache>
            </c:strRef>
          </c:cat>
          <c:val>
            <c:numRef>
              <c:f>'Chart 3'!$M$9:$M$12</c:f>
              <c:numCache>
                <c:formatCode>0</c:formatCode>
                <c:ptCount val="4"/>
                <c:pt idx="0">
                  <c:v>54.054054054054056</c:v>
                </c:pt>
                <c:pt idx="1">
                  <c:v>44.144144144144143</c:v>
                </c:pt>
                <c:pt idx="2">
                  <c:v>56.756756756756758</c:v>
                </c:pt>
                <c:pt idx="3">
                  <c:v>50.450450450450447</c:v>
                </c:pt>
              </c:numCache>
            </c:numRef>
          </c:val>
        </c:ser>
        <c:ser>
          <c:idx val="2"/>
          <c:order val="2"/>
          <c:tx>
            <c:strRef>
              <c:f>'Chart 3'!$N$8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(111)</c:v>
                </c:pt>
                <c:pt idx="1">
                  <c:v>Outcomes for learners (111)</c:v>
                </c:pt>
                <c:pt idx="2">
                  <c:v>Quality of teaching, learning and assessment (111)</c:v>
                </c:pt>
                <c:pt idx="3">
                  <c:v>The effectiveness of leadership and management (111)</c:v>
                </c:pt>
              </c:strCache>
            </c:strRef>
          </c:cat>
          <c:val>
            <c:numRef>
              <c:f>'Chart 3'!$N$9:$N$12</c:f>
              <c:numCache>
                <c:formatCode>0</c:formatCode>
                <c:ptCount val="4"/>
                <c:pt idx="0">
                  <c:v>30.630630630630627</c:v>
                </c:pt>
                <c:pt idx="1">
                  <c:v>38.738738738738739</c:v>
                </c:pt>
                <c:pt idx="2">
                  <c:v>32.432432432432435</c:v>
                </c:pt>
                <c:pt idx="3">
                  <c:v>32.432432432432435</c:v>
                </c:pt>
              </c:numCache>
            </c:numRef>
          </c:val>
        </c:ser>
        <c:ser>
          <c:idx val="3"/>
          <c:order val="3"/>
          <c:tx>
            <c:strRef>
              <c:f>'Chart 3'!$O$8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3'!$K$9:$K$12</c:f>
              <c:strCache>
                <c:ptCount val="4"/>
                <c:pt idx="0">
                  <c:v>Overall effectiveness (111)</c:v>
                </c:pt>
                <c:pt idx="1">
                  <c:v>Outcomes for learners (111)</c:v>
                </c:pt>
                <c:pt idx="2">
                  <c:v>Quality of teaching, learning and assessment (111)</c:v>
                </c:pt>
                <c:pt idx="3">
                  <c:v>The effectiveness of leadership and management (111)</c:v>
                </c:pt>
              </c:strCache>
            </c:strRef>
          </c:cat>
          <c:val>
            <c:numRef>
              <c:f>'Chart 3'!$O$9:$O$12</c:f>
              <c:numCache>
                <c:formatCode>0</c:formatCode>
                <c:ptCount val="4"/>
                <c:pt idx="0">
                  <c:v>10.810810810810811</c:v>
                </c:pt>
                <c:pt idx="1">
                  <c:v>9.9099099099099099</c:v>
                </c:pt>
                <c:pt idx="2">
                  <c:v>6.3063063063063058</c:v>
                </c:pt>
                <c:pt idx="3">
                  <c:v>9.0090090090090094</c:v>
                </c:pt>
              </c:numCache>
            </c:numRef>
          </c:val>
        </c:ser>
        <c:dLbls/>
        <c:gapWidth val="50"/>
        <c:overlap val="100"/>
        <c:axId val="68875392"/>
        <c:axId val="68876928"/>
      </c:barChart>
      <c:catAx>
        <c:axId val="688753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8876928"/>
        <c:crosses val="autoZero"/>
        <c:auto val="1"/>
        <c:lblAlgn val="ctr"/>
        <c:lblOffset val="100"/>
        <c:tickLblSkip val="1"/>
        <c:tickMarkSkip val="1"/>
      </c:catAx>
      <c:valAx>
        <c:axId val="68876928"/>
        <c:scaling>
          <c:orientation val="minMax"/>
        </c:scaling>
        <c:delete val="1"/>
        <c:axPos val="t"/>
        <c:numFmt formatCode="0%" sourceLinked="1"/>
        <c:tickLblPos val="none"/>
        <c:crossAx val="6887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426590481499554"/>
          <c:y val="0.90832169859364609"/>
          <c:w val="0.40849127819199599"/>
          <c:h val="7.67595095389195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77384320"/>
        <c:axId val="77390208"/>
      </c:barChart>
      <c:catAx>
        <c:axId val="7738432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7390208"/>
        <c:crosses val="autoZero"/>
        <c:auto val="1"/>
        <c:lblAlgn val="ctr"/>
        <c:lblOffset val="100"/>
        <c:tickLblSkip val="1"/>
        <c:tickMarkSkip val="1"/>
      </c:catAx>
      <c:valAx>
        <c:axId val="77390208"/>
        <c:scaling>
          <c:orientation val="minMax"/>
        </c:scaling>
        <c:delete val="1"/>
        <c:axPos val="t"/>
        <c:numFmt formatCode="0%" sourceLinked="1"/>
        <c:tickLblPos val="none"/>
        <c:crossAx val="77384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gapWidth val="50"/>
        <c:overlap val="100"/>
        <c:axId val="78527872"/>
        <c:axId val="78537856"/>
      </c:barChart>
      <c:catAx>
        <c:axId val="7852787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8537856"/>
        <c:crosses val="autoZero"/>
        <c:auto val="1"/>
        <c:lblAlgn val="ctr"/>
        <c:lblOffset val="100"/>
        <c:tickLblSkip val="1"/>
        <c:tickMarkSkip val="1"/>
      </c:catAx>
      <c:valAx>
        <c:axId val="78537856"/>
        <c:scaling>
          <c:orientation val="minMax"/>
        </c:scaling>
        <c:delete val="1"/>
        <c:axPos val="t"/>
        <c:numFmt formatCode="0%" sourceLinked="1"/>
        <c:tickLblPos val="none"/>
        <c:crossAx val="78527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learning and skills providers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6303046590165996"/>
          <c:y val="0.14031885480190351"/>
          <c:w val="0.62085046536418464"/>
          <c:h val="0.69713840666059201"/>
        </c:manualLayout>
      </c:layout>
      <c:barChart>
        <c:barDir val="bar"/>
        <c:grouping val="percentStacked"/>
        <c:ser>
          <c:idx val="0"/>
          <c:order val="0"/>
          <c:tx>
            <c:strRef>
              <c:f>'Chart 4'!$M$6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4'!$L$7:$L$12</c:f>
              <c:strCache>
                <c:ptCount val="6"/>
                <c:pt idx="0">
                  <c:v>All college (380)³</c:v>
                </c:pt>
                <c:pt idx="1">
                  <c:v>General further education college/tertiary college (235)</c:v>
                </c:pt>
                <c:pt idx="2">
                  <c:v>Sixth form college (93)</c:v>
                </c:pt>
                <c:pt idx="3">
                  <c:v>Independent specialist college (52)</c:v>
                </c:pt>
                <c:pt idx="4">
                  <c:v>Independent learning provider (424)</c:v>
                </c:pt>
                <c:pt idx="5">
                  <c:v>Community learning and skills (254)</c:v>
                </c:pt>
              </c:strCache>
            </c:strRef>
          </c:cat>
          <c:val>
            <c:numRef>
              <c:f>'Chart 4'!$M$7:$M$12</c:f>
              <c:numCache>
                <c:formatCode>0</c:formatCode>
                <c:ptCount val="6"/>
                <c:pt idx="0">
                  <c:v>21.052631578947366</c:v>
                </c:pt>
                <c:pt idx="1">
                  <c:v>17.021276595744681</c:v>
                </c:pt>
                <c:pt idx="2">
                  <c:v>35.483870967741936</c:v>
                </c:pt>
                <c:pt idx="3">
                  <c:v>13.461538461538462</c:v>
                </c:pt>
                <c:pt idx="4">
                  <c:v>12.5</c:v>
                </c:pt>
                <c:pt idx="5">
                  <c:v>5.5118110236220472</c:v>
                </c:pt>
              </c:numCache>
            </c:numRef>
          </c:val>
        </c:ser>
        <c:ser>
          <c:idx val="1"/>
          <c:order val="1"/>
          <c:tx>
            <c:strRef>
              <c:f>'Chart 4'!$N$6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4'!$L$7:$L$12</c:f>
              <c:strCache>
                <c:ptCount val="6"/>
                <c:pt idx="0">
                  <c:v>All college (380)³</c:v>
                </c:pt>
                <c:pt idx="1">
                  <c:v>General further education college/tertiary college (235)</c:v>
                </c:pt>
                <c:pt idx="2">
                  <c:v>Sixth form college (93)</c:v>
                </c:pt>
                <c:pt idx="3">
                  <c:v>Independent specialist college (52)</c:v>
                </c:pt>
                <c:pt idx="4">
                  <c:v>Independent learning provider (424)</c:v>
                </c:pt>
                <c:pt idx="5">
                  <c:v>Community learning and skills (254)</c:v>
                </c:pt>
              </c:strCache>
            </c:strRef>
          </c:cat>
          <c:val>
            <c:numRef>
              <c:f>'Chart 4'!$N$7:$N$12</c:f>
              <c:numCache>
                <c:formatCode>0</c:formatCode>
                <c:ptCount val="6"/>
                <c:pt idx="0">
                  <c:v>47.631578947368418</c:v>
                </c:pt>
                <c:pt idx="1">
                  <c:v>48.51063829787234</c:v>
                </c:pt>
                <c:pt idx="2">
                  <c:v>40.86021505376344</c:v>
                </c:pt>
                <c:pt idx="3">
                  <c:v>55.769230769230774</c:v>
                </c:pt>
                <c:pt idx="4">
                  <c:v>56.367924528301884</c:v>
                </c:pt>
                <c:pt idx="5">
                  <c:v>67.716535433070874</c:v>
                </c:pt>
              </c:numCache>
            </c:numRef>
          </c:val>
        </c:ser>
        <c:ser>
          <c:idx val="2"/>
          <c:order val="2"/>
          <c:tx>
            <c:strRef>
              <c:f>'Chart 4'!$O$6</c:f>
              <c:strCache>
                <c:ptCount val="1"/>
                <c:pt idx="0">
                  <c:v>Requires improvement / Satisfactory²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4'!$L$7:$L$12</c:f>
              <c:strCache>
                <c:ptCount val="6"/>
                <c:pt idx="0">
                  <c:v>All college (380)³</c:v>
                </c:pt>
                <c:pt idx="1">
                  <c:v>General further education college/tertiary college (235)</c:v>
                </c:pt>
                <c:pt idx="2">
                  <c:v>Sixth form college (93)</c:v>
                </c:pt>
                <c:pt idx="3">
                  <c:v>Independent specialist college (52)</c:v>
                </c:pt>
                <c:pt idx="4">
                  <c:v>Independent learning provider (424)</c:v>
                </c:pt>
                <c:pt idx="5">
                  <c:v>Community learning and skills (254)</c:v>
                </c:pt>
              </c:strCache>
            </c:strRef>
          </c:cat>
          <c:val>
            <c:numRef>
              <c:f>'Chart 4'!$O$7:$O$12</c:f>
              <c:numCache>
                <c:formatCode>0</c:formatCode>
                <c:ptCount val="6"/>
                <c:pt idx="0">
                  <c:v>28.157894736842103</c:v>
                </c:pt>
                <c:pt idx="1">
                  <c:v>30.638297872340424</c:v>
                </c:pt>
                <c:pt idx="2">
                  <c:v>21.50537634408602</c:v>
                </c:pt>
                <c:pt idx="3">
                  <c:v>28.846153846153843</c:v>
                </c:pt>
                <c:pt idx="4">
                  <c:v>27.830188679245282</c:v>
                </c:pt>
                <c:pt idx="5">
                  <c:v>23.228346456692915</c:v>
                </c:pt>
              </c:numCache>
            </c:numRef>
          </c:val>
        </c:ser>
        <c:ser>
          <c:idx val="3"/>
          <c:order val="3"/>
          <c:tx>
            <c:strRef>
              <c:f>'Chart 4'!$P$6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4'!$L$7:$L$12</c:f>
              <c:strCache>
                <c:ptCount val="6"/>
                <c:pt idx="0">
                  <c:v>All college (380)³</c:v>
                </c:pt>
                <c:pt idx="1">
                  <c:v>General further education college/tertiary college (235)</c:v>
                </c:pt>
                <c:pt idx="2">
                  <c:v>Sixth form college (93)</c:v>
                </c:pt>
                <c:pt idx="3">
                  <c:v>Independent specialist college (52)</c:v>
                </c:pt>
                <c:pt idx="4">
                  <c:v>Independent learning provider (424)</c:v>
                </c:pt>
                <c:pt idx="5">
                  <c:v>Community learning and skills (254)</c:v>
                </c:pt>
              </c:strCache>
            </c:strRef>
          </c:cat>
          <c:val>
            <c:numRef>
              <c:f>'Chart 4'!$P$7:$P$12</c:f>
              <c:numCache>
                <c:formatCode>0</c:formatCode>
                <c:ptCount val="6"/>
                <c:pt idx="0">
                  <c:v>3.1578947368421053</c:v>
                </c:pt>
                <c:pt idx="1">
                  <c:v>3.8297872340425529</c:v>
                </c:pt>
                <c:pt idx="2">
                  <c:v>2.1505376344086025</c:v>
                </c:pt>
                <c:pt idx="3">
                  <c:v>1.9230769230769231</c:v>
                </c:pt>
                <c:pt idx="4">
                  <c:v>3.3018867924528301</c:v>
                </c:pt>
                <c:pt idx="5">
                  <c:v>3.5433070866141732</c:v>
                </c:pt>
              </c:numCache>
            </c:numRef>
          </c:val>
        </c:ser>
        <c:dLbls/>
        <c:gapWidth val="50"/>
        <c:overlap val="100"/>
        <c:axId val="78594816"/>
        <c:axId val="78596352"/>
      </c:barChart>
      <c:catAx>
        <c:axId val="7859481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8596352"/>
        <c:crosses val="autoZero"/>
        <c:auto val="1"/>
        <c:lblAlgn val="ctr"/>
        <c:lblOffset val="100"/>
        <c:tickLblSkip val="1"/>
        <c:tickMarkSkip val="1"/>
      </c:catAx>
      <c:valAx>
        <c:axId val="78596352"/>
        <c:scaling>
          <c:orientation val="minMax"/>
        </c:scaling>
        <c:delete val="1"/>
        <c:axPos val="t"/>
        <c:numFmt formatCode="0%" sourceLinked="1"/>
        <c:tickLblPos val="none"/>
        <c:crossAx val="78594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188496094338779"/>
          <c:y val="0.87986012134239888"/>
          <c:w val="0.59003271388826495"/>
          <c:h val="8.480540822604890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78784768"/>
        <c:axId val="78798848"/>
      </c:barChart>
      <c:catAx>
        <c:axId val="7878476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8798848"/>
        <c:crosses val="autoZero"/>
        <c:auto val="1"/>
        <c:lblAlgn val="ctr"/>
        <c:lblOffset val="100"/>
        <c:tickLblSkip val="1"/>
        <c:tickMarkSkip val="1"/>
      </c:catAx>
      <c:valAx>
        <c:axId val="78798848"/>
        <c:scaling>
          <c:orientation val="minMax"/>
        </c:scaling>
        <c:delete val="1"/>
        <c:axPos val="t"/>
        <c:numFmt formatCode="0%" sourceLinked="1"/>
        <c:tickLblPos val="none"/>
        <c:crossAx val="7878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99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/>
              <a:t>Overall effectiveness of colleges inspected</a:t>
            </a:r>
            <a:r>
              <a:rPr lang="en-GB" baseline="0"/>
              <a:t> </a:t>
            </a:r>
            <a:r>
              <a:rPr lang="en-GB"/>
              <a:t>by academic year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437673130193905"/>
          <c:y val="0.16253305293360068"/>
          <c:w val="0.65927977839335195"/>
          <c:h val="0.67901599256614675"/>
        </c:manualLayout>
      </c:layout>
      <c:barChart>
        <c:barDir val="bar"/>
        <c:grouping val="percentStacked"/>
        <c:ser>
          <c:idx val="0"/>
          <c:order val="0"/>
          <c:tx>
            <c:strRef>
              <c:f>'Chart 5'!$M$6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5'!$L$8:$L$15</c:f>
              <c:strCache>
                <c:ptCount val="8"/>
                <c:pt idx="0">
                  <c:v>1 Sep 2012 - 31 Mar 2013 (83)</c:v>
                </c:pt>
                <c:pt idx="1">
                  <c:v>1 Sep 2011 - 31 Aug 2012 (70)</c:v>
                </c:pt>
                <c:pt idx="2">
                  <c:v>1 Sep 2010 - 31 Aug 2011 (83)⁴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5'!$M$8:$M$15</c:f>
              <c:numCache>
                <c:formatCode>0</c:formatCode>
                <c:ptCount val="8"/>
                <c:pt idx="0">
                  <c:v>6.024096385542169</c:v>
                </c:pt>
                <c:pt idx="1">
                  <c:v>5.7142857142857144</c:v>
                </c:pt>
                <c:pt idx="2">
                  <c:v>6.024096385542169</c:v>
                </c:pt>
                <c:pt idx="3">
                  <c:v>9.7826086956521738</c:v>
                </c:pt>
                <c:pt idx="4">
                  <c:v>19.148936170212767</c:v>
                </c:pt>
                <c:pt idx="5">
                  <c:v>27.819548872180448</c:v>
                </c:pt>
                <c:pt idx="6">
                  <c:v>16.666666666666664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 5'!$N$6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5'!$L$8:$L$15</c:f>
              <c:strCache>
                <c:ptCount val="8"/>
                <c:pt idx="0">
                  <c:v>1 Sep 2012 - 31 Mar 2013 (83)</c:v>
                </c:pt>
                <c:pt idx="1">
                  <c:v>1 Sep 2011 - 31 Aug 2012 (70)</c:v>
                </c:pt>
                <c:pt idx="2">
                  <c:v>1 Sep 2010 - 31 Aug 2011 (83)⁴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5'!$N$8:$N$15</c:f>
              <c:numCache>
                <c:formatCode>0</c:formatCode>
                <c:ptCount val="8"/>
                <c:pt idx="0">
                  <c:v>55.421686746987952</c:v>
                </c:pt>
                <c:pt idx="1">
                  <c:v>32.857142857142854</c:v>
                </c:pt>
                <c:pt idx="2">
                  <c:v>39.75903614457831</c:v>
                </c:pt>
                <c:pt idx="3">
                  <c:v>46.739130434782609</c:v>
                </c:pt>
                <c:pt idx="4">
                  <c:v>42.553191489361701</c:v>
                </c:pt>
                <c:pt idx="5">
                  <c:v>40.601503759398497</c:v>
                </c:pt>
                <c:pt idx="6">
                  <c:v>40.833333333333336</c:v>
                </c:pt>
                <c:pt idx="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'Chart 5'!$O$6</c:f>
              <c:strCache>
                <c:ptCount val="1"/>
                <c:pt idx="0">
                  <c:v>Requires improvement / Satisfactory³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5'!$L$8:$L$15</c:f>
              <c:strCache>
                <c:ptCount val="8"/>
                <c:pt idx="0">
                  <c:v>1 Sep 2012 - 31 Mar 2013 (83)</c:v>
                </c:pt>
                <c:pt idx="1">
                  <c:v>1 Sep 2011 - 31 Aug 2012 (70)</c:v>
                </c:pt>
                <c:pt idx="2">
                  <c:v>1 Sep 2010 - 31 Aug 2011 (83)⁴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5'!$O$8:$O$15</c:f>
              <c:numCache>
                <c:formatCode>0</c:formatCode>
                <c:ptCount val="8"/>
                <c:pt idx="0">
                  <c:v>32.53012048192771</c:v>
                </c:pt>
                <c:pt idx="1">
                  <c:v>42.857142857142854</c:v>
                </c:pt>
                <c:pt idx="2">
                  <c:v>49.397590361445779</c:v>
                </c:pt>
                <c:pt idx="3">
                  <c:v>38.04347826086957</c:v>
                </c:pt>
                <c:pt idx="4">
                  <c:v>34.042553191489361</c:v>
                </c:pt>
                <c:pt idx="5">
                  <c:v>24.060150375939848</c:v>
                </c:pt>
                <c:pt idx="6">
                  <c:v>35</c:v>
                </c:pt>
                <c:pt idx="7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5'!$P$6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5'!$L$8:$L$15</c:f>
              <c:strCache>
                <c:ptCount val="8"/>
                <c:pt idx="0">
                  <c:v>1 Sep 2012 - 31 Mar 2013 (83)</c:v>
                </c:pt>
                <c:pt idx="1">
                  <c:v>1 Sep 2011 - 31 Aug 2012 (70)</c:v>
                </c:pt>
                <c:pt idx="2">
                  <c:v>1 Sep 2010 - 31 Aug 2011 (83)⁴</c:v>
                </c:pt>
                <c:pt idx="3">
                  <c:v>1 Sep 2009 - 31 Aug 2010  (92)</c:v>
                </c:pt>
                <c:pt idx="4">
                  <c:v>1 Sep 2008 - 31 Aug 2009  (94)</c:v>
                </c:pt>
                <c:pt idx="5">
                  <c:v>1 Sep 2007 - 31 Aug 2008 (133)</c:v>
                </c:pt>
                <c:pt idx="6">
                  <c:v>1 Sep 2006 - 31 Aug 2007 (120)</c:v>
                </c:pt>
                <c:pt idx="7">
                  <c:v>1 Sep 2005 - 31 Aug 2006 (100)</c:v>
                </c:pt>
              </c:strCache>
            </c:strRef>
          </c:cat>
          <c:val>
            <c:numRef>
              <c:f>'Chart 5'!$P$8:$P$15</c:f>
              <c:numCache>
                <c:formatCode>0</c:formatCode>
                <c:ptCount val="8"/>
                <c:pt idx="0">
                  <c:v>6.024096385542169</c:v>
                </c:pt>
                <c:pt idx="1">
                  <c:v>18.571428571428573</c:v>
                </c:pt>
                <c:pt idx="2">
                  <c:v>4.8192771084337354</c:v>
                </c:pt>
                <c:pt idx="3">
                  <c:v>5.4347826086956523</c:v>
                </c:pt>
                <c:pt idx="4">
                  <c:v>4.2553191489361701</c:v>
                </c:pt>
                <c:pt idx="5">
                  <c:v>7.518796992481203</c:v>
                </c:pt>
                <c:pt idx="6">
                  <c:v>7.5</c:v>
                </c:pt>
                <c:pt idx="7">
                  <c:v>8</c:v>
                </c:pt>
              </c:numCache>
            </c:numRef>
          </c:val>
        </c:ser>
        <c:dLbls/>
        <c:gapWidth val="50"/>
        <c:overlap val="100"/>
        <c:axId val="78871552"/>
        <c:axId val="78893824"/>
      </c:barChart>
      <c:catAx>
        <c:axId val="7887155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8893824"/>
        <c:crosses val="autoZero"/>
        <c:auto val="1"/>
        <c:lblAlgn val="ctr"/>
        <c:lblOffset val="100"/>
        <c:tickLblSkip val="1"/>
        <c:tickMarkSkip val="1"/>
      </c:catAx>
      <c:valAx>
        <c:axId val="78893824"/>
        <c:scaling>
          <c:orientation val="minMax"/>
        </c:scaling>
        <c:delete val="1"/>
        <c:axPos val="t"/>
        <c:numFmt formatCode="0%" sourceLinked="1"/>
        <c:tickLblPos val="none"/>
        <c:crossAx val="7887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08967402390774"/>
          <c:y val="0.88794346358879073"/>
          <c:w val="0.58605428855071862"/>
          <c:h val="8.4506936632920887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gapWidth val="50"/>
        <c:overlap val="100"/>
        <c:axId val="80560896"/>
        <c:axId val="80562432"/>
      </c:barChart>
      <c:catAx>
        <c:axId val="8056089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562432"/>
        <c:crosses val="autoZero"/>
        <c:auto val="1"/>
        <c:lblAlgn val="ctr"/>
        <c:lblOffset val="100"/>
        <c:tickLblSkip val="1"/>
        <c:tickMarkSkip val="1"/>
      </c:catAx>
      <c:valAx>
        <c:axId val="80562432"/>
        <c:scaling>
          <c:orientation val="minMax"/>
        </c:scaling>
        <c:delete val="1"/>
        <c:axPos val="t"/>
        <c:numFmt formatCode="0%" sourceLinked="1"/>
        <c:tickLblPos val="none"/>
        <c:crossAx val="805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4</xdr:row>
      <xdr:rowOff>228600</xdr:rowOff>
    </xdr:to>
    <xdr:pic>
      <xdr:nvPicPr>
        <xdr:cNvPr id="502143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0" y="200025"/>
          <a:ext cx="1171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139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139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170178</xdr:colOff>
      <xdr:row>13</xdr:row>
      <xdr:rowOff>85724</xdr:rowOff>
    </xdr:from>
    <xdr:to>
      <xdr:col>9</xdr:col>
      <xdr:colOff>220980</xdr:colOff>
      <xdr:row>40</xdr:row>
      <xdr:rowOff>19050</xdr:rowOff>
    </xdr:to>
    <xdr:graphicFrame macro="">
      <xdr:nvGraphicFramePr>
        <xdr:cNvPr id="86139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0.90299</cdr:x>
      <cdr:y>0.53241</cdr:y>
    </cdr:from>
    <cdr:to>
      <cdr:x>0.99225</cdr:x>
      <cdr:y>0.6963</cdr:y>
    </cdr:to>
    <cdr:sp macro="" textlink="">
      <cdr:nvSpPr>
        <cdr:cNvPr id="518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05559" y="2374339"/>
          <a:ext cx="702404" cy="730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0.02174</cdr:x>
      <cdr:y>0.29066</cdr:y>
    </cdr:from>
    <cdr:to>
      <cdr:x>0.90785</cdr:x>
      <cdr:y>0.29758</cdr:y>
    </cdr:to>
    <cdr:sp macro="" textlink="">
      <cdr:nvSpPr>
        <cdr:cNvPr id="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55575" y="800100"/>
          <a:ext cx="6340475" cy="19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0.90521</cdr:x>
      <cdr:y>0.21915</cdr:y>
    </cdr:from>
    <cdr:to>
      <cdr:x>0.99032</cdr:x>
      <cdr:y>0.36694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3027" y="977323"/>
          <a:ext cx="669695" cy="6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0.02362</cdr:x>
      <cdr:y>0.61774</cdr:y>
    </cdr:from>
    <cdr:to>
      <cdr:x>0.90973</cdr:x>
      <cdr:y>0.62466</cdr:y>
    </cdr:to>
    <cdr:sp macro="" textlink="">
      <cdr:nvSpPr>
        <cdr:cNvPr id="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4625" y="2365375"/>
          <a:ext cx="6552419" cy="264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61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61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114298</xdr:colOff>
      <xdr:row>11</xdr:row>
      <xdr:rowOff>28574</xdr:rowOff>
    </xdr:from>
    <xdr:to>
      <xdr:col>9</xdr:col>
      <xdr:colOff>390524</xdr:colOff>
      <xdr:row>35</xdr:row>
      <xdr:rowOff>38100</xdr:rowOff>
    </xdr:to>
    <xdr:graphicFrame macro="">
      <xdr:nvGraphicFramePr>
        <xdr:cNvPr id="35061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0.04476</cdr:x>
      <cdr:y>0.31622</cdr:y>
    </cdr:from>
    <cdr:to>
      <cdr:x>0.89935</cdr:x>
      <cdr:y>0.32387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5600" y="1231900"/>
          <a:ext cx="6788734" cy="297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0.90208</cdr:x>
      <cdr:y>0.25998</cdr:y>
    </cdr:from>
    <cdr:to>
      <cdr:x>0.99096</cdr:x>
      <cdr:y>0.36958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5975" y="1012825"/>
          <a:ext cx="706064" cy="426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18</xdr:row>
      <xdr:rowOff>99060</xdr:rowOff>
    </xdr:from>
    <xdr:to>
      <xdr:col>8</xdr:col>
      <xdr:colOff>1188720</xdr:colOff>
      <xdr:row>39</xdr:row>
      <xdr:rowOff>234315</xdr:rowOff>
    </xdr:to>
    <xdr:graphicFrame macro="">
      <xdr:nvGraphicFramePr>
        <xdr:cNvPr id="32187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13</xdr:row>
      <xdr:rowOff>7620</xdr:rowOff>
    </xdr:from>
    <xdr:to>
      <xdr:col>9</xdr:col>
      <xdr:colOff>160020</xdr:colOff>
      <xdr:row>35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142874</xdr:rowOff>
    </xdr:from>
    <xdr:to>
      <xdr:col>4</xdr:col>
      <xdr:colOff>676275</xdr:colOff>
      <xdr:row>37</xdr:row>
      <xdr:rowOff>152400</xdr:rowOff>
    </xdr:to>
    <xdr:graphicFrame macro="">
      <xdr:nvGraphicFramePr>
        <xdr:cNvPr id="3423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50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505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143934</xdr:colOff>
      <xdr:row>13</xdr:row>
      <xdr:rowOff>82549</xdr:rowOff>
    </xdr:from>
    <xdr:to>
      <xdr:col>7</xdr:col>
      <xdr:colOff>295275</xdr:colOff>
      <xdr:row>36</xdr:row>
      <xdr:rowOff>114300</xdr:rowOff>
    </xdr:to>
    <xdr:graphicFrame macro="">
      <xdr:nvGraphicFramePr>
        <xdr:cNvPr id="35050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067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</xdr:colOff>
      <xdr:row>16</xdr:row>
      <xdr:rowOff>66674</xdr:rowOff>
    </xdr:from>
    <xdr:to>
      <xdr:col>8</xdr:col>
      <xdr:colOff>179070</xdr:colOff>
      <xdr:row>38</xdr:row>
      <xdr:rowOff>3810</xdr:rowOff>
    </xdr:to>
    <xdr:graphicFrame macro="">
      <xdr:nvGraphicFramePr>
        <xdr:cNvPr id="86067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0.8965</cdr:x>
      <cdr:y>0.44824</cdr:y>
    </cdr:from>
    <cdr:to>
      <cdr:x>0.9886</cdr:x>
      <cdr:y>0.57015</cdr:y>
    </cdr:to>
    <cdr:sp macro="" textlink="">
      <cdr:nvSpPr>
        <cdr:cNvPr id="509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5163" y="1624966"/>
          <a:ext cx="675484" cy="441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0.03591</cdr:x>
      <cdr:y>0.24932</cdr:y>
    </cdr:from>
    <cdr:to>
      <cdr:x>0.89818</cdr:x>
      <cdr:y>0.25553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3387" y="903824"/>
          <a:ext cx="6324103" cy="225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0.89766</cdr:x>
      <cdr:y>0.20319</cdr:y>
    </cdr:from>
    <cdr:to>
      <cdr:x>0.98395</cdr:x>
      <cdr:y>0.31582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3680" y="736599"/>
          <a:ext cx="632840" cy="408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0.03754</cdr:x>
      <cdr:y>0.5045</cdr:y>
    </cdr:from>
    <cdr:to>
      <cdr:x>0.8998</cdr:x>
      <cdr:y>0.51071</cdr:y>
    </cdr:to>
    <cdr:sp macro="" textlink="">
      <cdr:nvSpPr>
        <cdr:cNvPr id="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5330" y="1828906"/>
          <a:ext cx="6324030" cy="225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098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86098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180977</xdr:colOff>
      <xdr:row>13</xdr:row>
      <xdr:rowOff>104774</xdr:rowOff>
    </xdr:from>
    <xdr:to>
      <xdr:col>8</xdr:col>
      <xdr:colOff>561975</xdr:colOff>
      <xdr:row>35</xdr:row>
      <xdr:rowOff>114300</xdr:rowOff>
    </xdr:to>
    <xdr:graphicFrame macro="">
      <xdr:nvGraphicFramePr>
        <xdr:cNvPr id="86098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0.90429</cdr:x>
      <cdr:y>0.56352</cdr:y>
    </cdr:from>
    <cdr:to>
      <cdr:x>0.99394</cdr:x>
      <cdr:y>0.695</cdr:y>
    </cdr:to>
    <cdr:sp macro="" textlink="">
      <cdr:nvSpPr>
        <cdr:cNvPr id="514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1804" y="2083678"/>
          <a:ext cx="676274" cy="486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0.02393</cdr:x>
      <cdr:y>0.28973</cdr:y>
    </cdr:from>
    <cdr:to>
      <cdr:x>0.89295</cdr:x>
      <cdr:y>0.29698</cdr:y>
    </cdr:to>
    <cdr:sp macro="" textlink="">
      <cdr:nvSpPr>
        <cdr:cNvPr id="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0523" y="1071322"/>
          <a:ext cx="6555711" cy="26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0.89413</cdr:x>
      <cdr:y>0.22308</cdr:y>
    </cdr:from>
    <cdr:to>
      <cdr:x>0.99015</cdr:x>
      <cdr:y>0.34261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5136" y="824866"/>
          <a:ext cx="724367" cy="441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  <cdr:relSizeAnchor xmlns:cdr="http://schemas.openxmlformats.org/drawingml/2006/chartDrawing">
    <cdr:from>
      <cdr:x>0.04192</cdr:x>
      <cdr:y>0.61844</cdr:y>
    </cdr:from>
    <cdr:to>
      <cdr:x>0.91093</cdr:x>
      <cdr:y>0.62569</cdr:y>
    </cdr:to>
    <cdr:sp macro="" textlink="">
      <cdr:nvSpPr>
        <cdr:cNvPr id="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8246" y="2079411"/>
          <a:ext cx="6390091" cy="243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Report%20Information/Official%20Statistics/Learning%20and%20skills/1103_LandS%20Provisional/Comms%20Final/1103_LandS_Summary%20(provision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b%20Data%20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c%20Data%20Inpu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d%20Data%20Inpu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e%20Data%20Inpu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f%20Data%20Inpu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g%20Data%20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h%20Data%20Inpu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i%20Data%20Inpu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j%20Data%20Inpu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k%20Data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%20Data%20Inpu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a%20Data%20Inpu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b%20Data%20Inpu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Chart%205c%20Data%20Inpu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Month%201%20Data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Month%202%20Data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Month%203%20Data%20In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1%20Quarter%20Data%20Inpu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%20All%20L&amp;S%20Data%20Inpu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$New%20structure%20SharePoint%20docs/Inspection%20report%20scanner%20discrepancy%20reports/Report%20Information/Official%20Statistics/Learning%20and%20skills/1112_AR/Data%20input%20tables/Table%202a%20Data%20In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2f"/>
      <sheetName val="Table 2g"/>
      <sheetName val="Table 3"/>
      <sheetName val="Chart 1"/>
      <sheetName val="Chart 2"/>
      <sheetName val="Chart 2a"/>
      <sheetName val="Chart 2b"/>
      <sheetName val="Chart 2c"/>
      <sheetName val="Chart 3"/>
      <sheetName val="Chart 4"/>
      <sheetName val="Chart 4a"/>
      <sheetName val="Chart 4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GFEC_Qtr"/>
      <sheetName val="All_GFEC_Month1"/>
      <sheetName val="All_GFEC_Month2"/>
      <sheetName val="All_GFEC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SFC_Qtr"/>
      <sheetName val="All_SFC_Month1"/>
      <sheetName val="All_SFC_Month2"/>
      <sheetName val="All_SFC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ISC_Qtr"/>
      <sheetName val="All_ISC_Month1"/>
      <sheetName val="All_ISC_Month2"/>
      <sheetName val="All_ISC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HEI_Qtr"/>
      <sheetName val="All_HEI_ Month1"/>
      <sheetName val="All_HEI_Month2"/>
      <sheetName val="All_HEI_Month3"/>
    </sheetNames>
    <sheetDataSet>
      <sheetData sheetId="0">
        <row r="5"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DaDa_Qtr"/>
      <sheetName val="All_DaDa_ Month1"/>
      <sheetName val="All_DaDa_Month2"/>
      <sheetName val="All_DaDa_Month3"/>
    </sheetNames>
    <sheetDataSet>
      <sheetData sheetId="0">
        <row r="5"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ILP_Qtr"/>
      <sheetName val="All_ILP_ Month1"/>
      <sheetName val="All_ILP_Month2"/>
      <sheetName val="All_ILP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ACL_ Qtr"/>
      <sheetName val="All_ACL_Month1"/>
      <sheetName val="All_ACL_Month2"/>
      <sheetName val="All_ACL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NextStep_Qtr"/>
      <sheetName val="All_NextStep_Month1"/>
      <sheetName val="All_NextStep_Month2"/>
      <sheetName val="All_NextStep_Month3"/>
    </sheetNames>
    <sheetDataSet>
      <sheetData sheetId="0">
        <row r="5"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B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B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 Qtr"/>
      <sheetName val="All_Prison_Qtr"/>
      <sheetName val="All_Prison_Month1"/>
      <sheetName val="All_Prison_Month2"/>
      <sheetName val="All_Prison_Month3"/>
    </sheetNames>
    <sheetDataSet>
      <sheetData sheetId="0">
        <row r="5">
          <cell r="B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Probation_Qtr"/>
      <sheetName val="All_Probation_Month1"/>
      <sheetName val="All_Probation_Month2"/>
      <sheetName val="All_Probation_Month3"/>
    </sheetNames>
    <sheetDataSet>
      <sheetData sheetId="0">
        <row r="5">
          <cell r="B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B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B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B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&amp;S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llege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BL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L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6">
          <cell r="C6">
            <v>2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L&amp;S_Qtr"/>
      <sheetName val="All_L&amp;S_Month1"/>
      <sheetName val="All_L&amp;S_Month2"/>
      <sheetName val="All_L&amp;S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College_Qtr"/>
      <sheetName val="All_College_Month1"/>
      <sheetName val="All_College_Month2"/>
      <sheetName val="All_College_Month3"/>
    </sheetNames>
    <sheetDataSet>
      <sheetData sheetId="0">
        <row r="5"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senquiries@ofsted.gov.uk" TargetMode="External"/><Relationship Id="rId3" Type="http://schemas.openxmlformats.org/officeDocument/2006/relationships/hyperlink" Target="http://www.nationalarchives.gov.uk/doc/open-government-licence" TargetMode="External"/><Relationship Id="rId7" Type="http://schemas.openxmlformats.org/officeDocument/2006/relationships/hyperlink" Target="mailto:enquiries@ofsted.gov.uk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psi@nationalarchives.gsi.gov.uk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psi@nationalarchives.gsi.gov.uk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nationalarchives.gov.uk/doc/open-government-licence/" TargetMode="External"/><Relationship Id="rId9" Type="http://schemas.openxmlformats.org/officeDocument/2006/relationships/hyperlink" Target="http://www.ofsted.gov.uk/resources/official-statistics-learning-and-skills-inspections-and-outcome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4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drawing" Target="../drawings/drawing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4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62"/>
    <pageSetUpPr fitToPage="1"/>
  </sheetPr>
  <dimension ref="B1:N37"/>
  <sheetViews>
    <sheetView tabSelected="1" zoomScale="85" zoomScaleNormal="85" zoomScaleSheetLayoutView="100" workbookViewId="0"/>
  </sheetViews>
  <sheetFormatPr defaultColWidth="9.140625" defaultRowHeight="12.75"/>
  <cols>
    <col min="1" max="1" width="2.85546875" style="1" customWidth="1"/>
    <col min="2" max="2" width="41.42578125" style="1" customWidth="1"/>
    <col min="3" max="3" width="75" style="1" customWidth="1"/>
    <col min="4" max="16384" width="9.140625" style="1"/>
  </cols>
  <sheetData>
    <row r="1" spans="2:3">
      <c r="B1" s="260"/>
      <c r="C1" s="91"/>
    </row>
    <row r="2" spans="2:3">
      <c r="B2" s="73"/>
      <c r="C2" s="74"/>
    </row>
    <row r="3" spans="2:3" ht="24.75" customHeight="1">
      <c r="B3" s="73"/>
      <c r="C3" s="74"/>
    </row>
    <row r="4" spans="2:3" ht="24.75" customHeight="1">
      <c r="B4" s="73"/>
      <c r="C4" s="74"/>
    </row>
    <row r="5" spans="2:3" ht="24.75" customHeight="1">
      <c r="B5" s="75"/>
      <c r="C5" s="76"/>
    </row>
    <row r="6" spans="2:3" ht="61.5" customHeight="1">
      <c r="B6" s="298" t="s">
        <v>70</v>
      </c>
      <c r="C6" s="298"/>
    </row>
    <row r="7" spans="2:3" ht="30" customHeight="1">
      <c r="B7" s="77" t="s">
        <v>71</v>
      </c>
      <c r="C7" s="77" t="s">
        <v>66</v>
      </c>
    </row>
    <row r="8" spans="2:3" ht="30" customHeight="1">
      <c r="B8" s="77" t="s">
        <v>72</v>
      </c>
      <c r="C8" s="77" t="s">
        <v>90</v>
      </c>
    </row>
    <row r="9" spans="2:3" ht="30" customHeight="1">
      <c r="B9" s="77" t="s">
        <v>73</v>
      </c>
      <c r="C9" s="125" t="s">
        <v>227</v>
      </c>
    </row>
    <row r="10" spans="2:3" ht="30" customHeight="1">
      <c r="B10" s="77" t="s">
        <v>74</v>
      </c>
      <c r="C10" s="77" t="s">
        <v>75</v>
      </c>
    </row>
    <row r="11" spans="2:3" ht="30" customHeight="1">
      <c r="B11" s="77" t="s">
        <v>76</v>
      </c>
      <c r="C11" s="77" t="s">
        <v>196</v>
      </c>
    </row>
    <row r="12" spans="2:3" ht="30" customHeight="1">
      <c r="B12" s="77" t="s">
        <v>77</v>
      </c>
      <c r="C12" s="77" t="s">
        <v>151</v>
      </c>
    </row>
    <row r="13" spans="2:3" ht="21" customHeight="1">
      <c r="B13" s="297" t="s">
        <v>78</v>
      </c>
      <c r="C13" s="297" t="s">
        <v>91</v>
      </c>
    </row>
    <row r="14" spans="2:3" ht="21" customHeight="1">
      <c r="B14" s="297"/>
      <c r="C14" s="297"/>
    </row>
    <row r="15" spans="2:3" ht="21" customHeight="1">
      <c r="B15" s="297"/>
      <c r="C15" s="297"/>
    </row>
    <row r="16" spans="2:3" ht="21" customHeight="1">
      <c r="B16" s="297"/>
      <c r="C16" s="297"/>
    </row>
    <row r="17" spans="2:14" ht="30" customHeight="1">
      <c r="B17" s="78" t="s">
        <v>79</v>
      </c>
      <c r="C17" s="78" t="s">
        <v>87</v>
      </c>
    </row>
    <row r="18" spans="2:14" ht="30" customHeight="1">
      <c r="B18" s="78" t="s">
        <v>80</v>
      </c>
      <c r="C18" s="78" t="s">
        <v>109</v>
      </c>
    </row>
    <row r="19" spans="2:14" ht="30" customHeight="1">
      <c r="B19" s="78" t="s">
        <v>81</v>
      </c>
      <c r="C19" s="93" t="s">
        <v>82</v>
      </c>
    </row>
    <row r="20" spans="2:14" ht="30" customHeight="1">
      <c r="B20" s="78" t="s">
        <v>83</v>
      </c>
      <c r="C20" s="93" t="s">
        <v>88</v>
      </c>
    </row>
    <row r="21" spans="2:14" ht="42.75" customHeight="1">
      <c r="B21" s="78" t="s">
        <v>84</v>
      </c>
      <c r="C21" s="93" t="s">
        <v>172</v>
      </c>
    </row>
    <row r="22" spans="2:14" ht="30" customHeight="1">
      <c r="B22" s="78" t="s">
        <v>85</v>
      </c>
      <c r="C22" s="78" t="s">
        <v>89</v>
      </c>
    </row>
    <row r="23" spans="2:14" ht="30" customHeight="1">
      <c r="B23" s="78" t="s">
        <v>86</v>
      </c>
      <c r="C23" s="78" t="s">
        <v>143</v>
      </c>
    </row>
    <row r="24" spans="2:14" ht="14.25" customHeight="1">
      <c r="B24" s="73"/>
      <c r="C24" s="74"/>
    </row>
    <row r="25" spans="2:14">
      <c r="B25" s="79"/>
      <c r="C25" s="80"/>
    </row>
    <row r="26" spans="2:14" ht="15">
      <c r="B26" s="81" t="s">
        <v>13</v>
      </c>
      <c r="C26" s="8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92"/>
    </row>
    <row r="27" spans="2:14" ht="11.25" customHeight="1">
      <c r="B27" s="83"/>
      <c r="C27" s="8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92"/>
    </row>
    <row r="28" spans="2:14" ht="29.25" customHeight="1">
      <c r="B28" s="299" t="s">
        <v>42</v>
      </c>
      <c r="C28" s="30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92"/>
    </row>
    <row r="29" spans="2:14" ht="30.75" customHeight="1">
      <c r="B29" s="85" t="s">
        <v>15</v>
      </c>
      <c r="C29" s="86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92"/>
    </row>
    <row r="30" spans="2:14" ht="15">
      <c r="B30" s="87" t="s">
        <v>14</v>
      </c>
      <c r="C30" s="88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92"/>
    </row>
    <row r="31" spans="2:14" ht="15">
      <c r="B31" s="83" t="s">
        <v>39</v>
      </c>
      <c r="C31" s="82"/>
      <c r="D31" s="44"/>
      <c r="E31" s="44"/>
      <c r="F31" s="44"/>
      <c r="G31" s="44"/>
      <c r="H31" s="44"/>
      <c r="I31" s="44"/>
      <c r="J31" s="43"/>
      <c r="K31" s="43"/>
      <c r="L31" s="43"/>
      <c r="M31" s="43"/>
      <c r="N31" s="92"/>
    </row>
    <row r="32" spans="2:14" ht="15">
      <c r="B32" s="83" t="s">
        <v>40</v>
      </c>
      <c r="C32" s="8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92"/>
    </row>
    <row r="33" spans="2:14" ht="15">
      <c r="B33" s="87" t="s">
        <v>41</v>
      </c>
      <c r="C33" s="8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92"/>
    </row>
    <row r="34" spans="2:14" ht="15">
      <c r="B34" s="89"/>
      <c r="C34" s="90"/>
      <c r="D34" s="44"/>
      <c r="E34" s="44"/>
      <c r="F34" s="43"/>
      <c r="G34" s="43"/>
      <c r="H34" s="43"/>
      <c r="I34" s="43"/>
      <c r="J34" s="43"/>
      <c r="K34" s="43"/>
      <c r="L34" s="43"/>
      <c r="M34" s="43"/>
      <c r="N34" s="92"/>
    </row>
    <row r="35" spans="2:14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92"/>
    </row>
    <row r="36" spans="2:14"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</sheetData>
  <sheetProtection sheet="1" objects="1" scenarios="1"/>
  <customSheetViews>
    <customSheetView guid="{9214FEEF-37F5-4A47-978A-4943DD2B1233}" scale="85" fitToPage="1">
      <selection activeCell="B1" sqref="B1"/>
      <pageMargins left="0.75" right="0.75" top="1" bottom="1" header="0.5" footer="0.5"/>
      <pageSetup paperSize="9" scale="68" orientation="portrait" r:id="rId1"/>
      <headerFooter alignWithMargins="0"/>
    </customSheetView>
    <customSheetView guid="{394A0C55-342D-4325-99CE-F2CA790F2BA2}" scale="85" showPageBreaks="1" fitToPage="1" printArea="1">
      <selection activeCell="B1" sqref="B1"/>
      <pageMargins left="0.75" right="0.75" top="1" bottom="1" header="0.5" footer="0.5"/>
      <pageSetup paperSize="9" scale="68" orientation="portrait" r:id="rId2"/>
      <headerFooter alignWithMargins="0"/>
    </customSheetView>
  </customSheetViews>
  <mergeCells count="4">
    <mergeCell ref="C13:C16"/>
    <mergeCell ref="B13:B16"/>
    <mergeCell ref="B6:C6"/>
    <mergeCell ref="B28:C28"/>
  </mergeCells>
  <phoneticPr fontId="20" type="noConversion"/>
  <hyperlinks>
    <hyperlink ref="B31:I31" r:id="rId3" display="visit http://www.nationalarchives.gov.uk/doc/open-government-licence/"/>
    <hyperlink ref="B30" r:id="rId4"/>
    <hyperlink ref="B34:E34" r:id="rId5" display="psi@nationalarchives.gsi.gov.uk"/>
    <hyperlink ref="B33" r:id="rId6"/>
    <hyperlink ref="C19" r:id="rId7"/>
    <hyperlink ref="C20" r:id="rId8"/>
    <hyperlink ref="C21" r:id="rId9"/>
  </hyperlinks>
  <pageMargins left="0.75" right="0.75" top="1" bottom="1" header="0.5" footer="0.5"/>
  <pageSetup paperSize="9" scale="68" orientation="portrait" r:id="rId10"/>
  <headerFooter alignWithMargins="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2"/>
    <pageSetUpPr fitToPage="1"/>
  </sheetPr>
  <dimension ref="A2:Q18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3" width="7.5703125" style="15" customWidth="1"/>
    <col min="14" max="14" width="10.140625" style="15" customWidth="1"/>
    <col min="15" max="15" width="4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1:17" ht="14.25" customHeight="1">
      <c r="B2" s="61" t="s">
        <v>201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 customHeight="1">
      <c r="B4"/>
      <c r="C4"/>
      <c r="D4"/>
      <c r="E4"/>
      <c r="F4"/>
      <c r="G4"/>
      <c r="H4" s="31"/>
      <c r="I4" s="31"/>
      <c r="J4" s="31"/>
      <c r="K4" s="31"/>
      <c r="L4" s="31"/>
      <c r="M4" s="31"/>
      <c r="N4" s="31"/>
      <c r="O4" s="31"/>
    </row>
    <row r="5" spans="1:17" ht="42" customHeight="1">
      <c r="B5"/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</row>
    <row r="6" spans="1:17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1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1:17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7</v>
      </c>
      <c r="J8" s="142">
        <f>DataPack!B40</f>
        <v>1</v>
      </c>
      <c r="K8" s="94">
        <f>IF(ISERROR(100*(J8/$I8)),"0",(100*(J8/$I8)))</f>
        <v>14.285714285714285</v>
      </c>
      <c r="L8" s="142">
        <f>DataPack!C40</f>
        <v>5</v>
      </c>
      <c r="M8" s="94">
        <f>IF(ISERROR(100*(L8/$I8)),"0",(100*(L8/$I8)))</f>
        <v>71.428571428571431</v>
      </c>
      <c r="N8" s="142">
        <f>DataPack!D40</f>
        <v>1</v>
      </c>
      <c r="O8" s="94">
        <f>IF(ISERROR(100*(N8/$I8)),"0",(100*(N8/$I8)))</f>
        <v>14.285714285714285</v>
      </c>
      <c r="P8" s="142">
        <f>DataPack!E40</f>
        <v>0</v>
      </c>
      <c r="Q8" s="94">
        <f>IF(ISERROR(100*(P8/$I8)),"0",(100*(P8/$I8)))</f>
        <v>0</v>
      </c>
    </row>
    <row r="9" spans="1:17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7</v>
      </c>
      <c r="J9" s="142">
        <f>DataPack!B41</f>
        <v>2</v>
      </c>
      <c r="K9" s="94">
        <f>IF(ISERROR(100*(J9/$I9)),"0",(100*(J9/$I9)))</f>
        <v>28.571428571428569</v>
      </c>
      <c r="L9" s="142">
        <f>DataPack!C41</f>
        <v>4</v>
      </c>
      <c r="M9" s="94">
        <f>IF(ISERROR(100*(L9/$I9)),"0",(100*(L9/$I9)))</f>
        <v>57.142857142857139</v>
      </c>
      <c r="N9" s="142">
        <f>DataPack!D41</f>
        <v>1</v>
      </c>
      <c r="O9" s="94">
        <f>IF(ISERROR(100*(N9/$I9)),"0",(100*(N9/$I9)))</f>
        <v>14.285714285714285</v>
      </c>
      <c r="P9" s="142">
        <f>DataPack!E41</f>
        <v>0</v>
      </c>
      <c r="Q9" s="94">
        <f>IF(ISERROR(100*(P9/$I9)),"0",(100*(P9/$I9)))</f>
        <v>0</v>
      </c>
    </row>
    <row r="10" spans="1:17" ht="24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7</v>
      </c>
      <c r="J10" s="142">
        <f>DataPack!B42</f>
        <v>1</v>
      </c>
      <c r="K10" s="94">
        <f>IF(ISERROR(100*(J10/$I10)),"0",(100*(J10/$I10)))</f>
        <v>14.285714285714285</v>
      </c>
      <c r="L10" s="142">
        <f>DataPack!C42</f>
        <v>5</v>
      </c>
      <c r="M10" s="94">
        <f>IF(ISERROR(100*(L10/$I10)),"0",(100*(L10/$I10)))</f>
        <v>71.428571428571431</v>
      </c>
      <c r="N10" s="142">
        <f>DataPack!D42</f>
        <v>1</v>
      </c>
      <c r="O10" s="94">
        <f>IF(ISERROR(100*(N10/$I10)),"0",(100*(N10/$I10)))</f>
        <v>14.285714285714285</v>
      </c>
      <c r="P10" s="142">
        <f>DataPack!E42</f>
        <v>0</v>
      </c>
      <c r="Q10" s="94">
        <f>IF(ISERROR(100*(P10/$I10)),"0",(100*(P10/$I10)))</f>
        <v>0</v>
      </c>
    </row>
    <row r="11" spans="1:17" ht="24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7</v>
      </c>
      <c r="J11" s="142">
        <f>DataPack!B43</f>
        <v>1</v>
      </c>
      <c r="K11" s="94">
        <f>IF(ISERROR(100*(J11/$I11)),"0",(100*(J11/$I11)))</f>
        <v>14.285714285714285</v>
      </c>
      <c r="L11" s="142">
        <f>DataPack!C43</f>
        <v>4</v>
      </c>
      <c r="M11" s="94">
        <f>IF(ISERROR(100*(L11/$I11)),"0",(100*(L11/$I11)))</f>
        <v>57.142857142857139</v>
      </c>
      <c r="N11" s="142">
        <f>DataPack!D43</f>
        <v>2</v>
      </c>
      <c r="O11" s="94">
        <f>IF(ISERROR(100*(N11/$I11)),"0",(100*(N11/$I11)))</f>
        <v>28.571428571428569</v>
      </c>
      <c r="P11" s="142">
        <f>DataPack!E43</f>
        <v>0</v>
      </c>
      <c r="Q11" s="94">
        <f>IF(ISERROR(100*(P11/$I11)),"0",(100*(P11/$I11)))</f>
        <v>0</v>
      </c>
    </row>
    <row r="12" spans="1:17" s="18" customFormat="1" ht="15" customHeight="1">
      <c r="A12" s="148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315" t="s">
        <v>120</v>
      </c>
      <c r="N12" s="315"/>
      <c r="O12" s="315"/>
      <c r="P12" s="315"/>
      <c r="Q12" s="315"/>
    </row>
    <row r="13" spans="1:17" s="18" customFormat="1">
      <c r="A13" s="148"/>
      <c r="B13" s="171" t="s">
        <v>145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73"/>
      <c r="Q13" s="174"/>
    </row>
    <row r="14" spans="1:17" s="18" customFormat="1">
      <c r="A14" s="148"/>
      <c r="B14" s="171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73"/>
      <c r="Q14" s="174"/>
    </row>
    <row r="15" spans="1:17" s="18" customFormat="1">
      <c r="A15" s="148"/>
      <c r="B15" s="171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73"/>
      <c r="Q15" s="174"/>
    </row>
    <row r="16" spans="1:17" s="18" customFormat="1">
      <c r="A16" s="148"/>
      <c r="B16" s="66"/>
      <c r="P16" s="133"/>
      <c r="Q16" s="130"/>
    </row>
    <row r="17" spans="2:17" s="18" customFormat="1">
      <c r="B17" s="132"/>
      <c r="P17" s="133"/>
      <c r="Q17" s="130"/>
    </row>
    <row r="18" spans="2:17" s="18" customFormat="1">
      <c r="P18" s="133"/>
      <c r="Q18" s="130"/>
    </row>
  </sheetData>
  <sheetProtection sheet="1" objects="1" scenarios="1"/>
  <customSheetViews>
    <customSheetView guid="{9214FEEF-37F5-4A47-978A-4943DD2B1233}" showGridLines="0" fitToPage="1">
      <selection activeCell="B2" sqref="B2"/>
      <pageMargins left="0.75" right="0.75" top="1" bottom="1" header="0.5" footer="0.5"/>
      <pageSetup paperSize="9" scale="89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B2" sqref="B2"/>
      <pageMargins left="0.75" right="0.75" top="1" bottom="1" header="0.5" footer="0.5"/>
      <pageSetup paperSize="9" scale="91" fitToHeight="0" orientation="landscape" r:id="rId2"/>
      <headerFooter alignWithMargins="0"/>
    </customSheetView>
  </customSheetViews>
  <mergeCells count="10">
    <mergeCell ref="B9:G9"/>
    <mergeCell ref="B8:G8"/>
    <mergeCell ref="B11:G11"/>
    <mergeCell ref="M12:Q12"/>
    <mergeCell ref="J5:K5"/>
    <mergeCell ref="L5:M5"/>
    <mergeCell ref="N5:O5"/>
    <mergeCell ref="P5:Q5"/>
    <mergeCell ref="B10:G10"/>
    <mergeCell ref="I5:I6"/>
  </mergeCells>
  <phoneticPr fontId="3" type="noConversion"/>
  <pageMargins left="0.75" right="0.75" top="1" bottom="1" header="0.5" footer="0.5"/>
  <pageSetup paperSize="9" scale="79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B2:Q18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8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202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 t="s">
        <v>165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118"/>
      <c r="C4" s="118"/>
      <c r="D4" s="118"/>
      <c r="E4" s="118"/>
      <c r="F4" s="118"/>
      <c r="G4" s="118"/>
      <c r="H4" s="31"/>
      <c r="I4" s="31"/>
      <c r="J4" s="31"/>
      <c r="K4" s="31"/>
      <c r="L4" s="31"/>
      <c r="M4" s="31"/>
      <c r="N4" s="31"/>
      <c r="O4" s="31"/>
    </row>
    <row r="5" spans="2:17" ht="28.5" customHeight="1">
      <c r="B5"/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</row>
    <row r="6" spans="2:17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1</v>
      </c>
      <c r="J8" s="26">
        <f xml:space="preserve"> DataPack!$B47</f>
        <v>0</v>
      </c>
      <c r="K8" s="94">
        <f>IF(ISERROR(100*(J8/$I8)),"0",(100*(J8/$I8)))</f>
        <v>0</v>
      </c>
      <c r="L8" s="26">
        <f>DataPack!$C47</f>
        <v>1</v>
      </c>
      <c r="M8" s="94">
        <f>IF(ISERROR(100*(L8/$I8)),"0",(100*(L8/$I8)))</f>
        <v>100</v>
      </c>
      <c r="N8" s="26">
        <f>DataPack!$D47</f>
        <v>0</v>
      </c>
      <c r="O8" s="94">
        <f>IF(ISERROR(100*(N8/$I8)),"0",(100*(N8/$I8)))</f>
        <v>0</v>
      </c>
      <c r="P8" s="142">
        <f>DataPack!$E47</f>
        <v>0</v>
      </c>
      <c r="Q8" s="94">
        <f>IF(ISERROR(100*(P8/$I8)),"0",(100*(P8/$I8)))</f>
        <v>0</v>
      </c>
    </row>
    <row r="9" spans="2:17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1</v>
      </c>
      <c r="J9" s="26">
        <f xml:space="preserve"> DataPack!$B48</f>
        <v>0</v>
      </c>
      <c r="K9" s="94">
        <f>IF(ISERROR(100*(J9/$I9)),"0",(100*(J9/$I9)))</f>
        <v>0</v>
      </c>
      <c r="L9" s="26">
        <f>DataPack!$C48</f>
        <v>1</v>
      </c>
      <c r="M9" s="94">
        <f>IF(ISERROR(100*(L9/$I9)),"0",(100*(L9/$I9)))</f>
        <v>100</v>
      </c>
      <c r="N9" s="26">
        <f>DataPack!$D48</f>
        <v>0</v>
      </c>
      <c r="O9" s="94">
        <f>IF(ISERROR(100*(N9/$I9)),"0",(100*(N9/$I9)))</f>
        <v>0</v>
      </c>
      <c r="P9" s="142">
        <f>DataPack!$E48</f>
        <v>0</v>
      </c>
      <c r="Q9" s="94">
        <f>IF(ISERROR(100*(P9/$I9)),"0",(100*(P9/$I9)))</f>
        <v>0</v>
      </c>
    </row>
    <row r="10" spans="2:17" ht="24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1</v>
      </c>
      <c r="J10" s="26">
        <f xml:space="preserve"> DataPack!$B49</f>
        <v>0</v>
      </c>
      <c r="K10" s="94">
        <f>IF(ISERROR(100*(J10/$I10)),"0",(100*(J10/$I10)))</f>
        <v>0</v>
      </c>
      <c r="L10" s="26">
        <f>DataPack!$C49</f>
        <v>1</v>
      </c>
      <c r="M10" s="94">
        <f>IF(ISERROR(100*(L10/$I10)),"0",(100*(L10/$I10)))</f>
        <v>100</v>
      </c>
      <c r="N10" s="26">
        <f>DataPack!$D49</f>
        <v>0</v>
      </c>
      <c r="O10" s="94">
        <f>IF(ISERROR(100*(N10/$I10)),"0",(100*(N10/$I10)))</f>
        <v>0</v>
      </c>
      <c r="P10" s="142">
        <f>DataPack!$E49</f>
        <v>0</v>
      </c>
      <c r="Q10" s="94">
        <f>IF(ISERROR(100*(P10/$I10)),"0",(100*(P10/$I10)))</f>
        <v>0</v>
      </c>
    </row>
    <row r="11" spans="2:17" ht="24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1</v>
      </c>
      <c r="J11" s="26">
        <f xml:space="preserve"> DataPack!$B50</f>
        <v>0</v>
      </c>
      <c r="K11" s="94">
        <f>IF(ISERROR(100*(J11/$I11)),"0",(100*(J11/$I11)))</f>
        <v>0</v>
      </c>
      <c r="L11" s="26">
        <f>DataPack!$C50</f>
        <v>1</v>
      </c>
      <c r="M11" s="94">
        <f>IF(ISERROR(100*(L11/$I11)),"0",(100*(L11/$I11)))</f>
        <v>100</v>
      </c>
      <c r="N11" s="26">
        <f>DataPack!$D50</f>
        <v>0</v>
      </c>
      <c r="O11" s="94">
        <f>IF(ISERROR(100*(N11/$I11)),"0",(100*(N11/$I11)))</f>
        <v>0</v>
      </c>
      <c r="P11" s="142">
        <f>DataPack!$E50</f>
        <v>0</v>
      </c>
      <c r="Q11" s="94">
        <f>IF(ISERROR(100*(P11/$I11)),"0",(100*(P11/$I11)))</f>
        <v>0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5" t="s">
        <v>141</v>
      </c>
      <c r="N12" s="315"/>
      <c r="O12" s="315"/>
      <c r="P12" s="315"/>
      <c r="Q12" s="315"/>
    </row>
    <row r="13" spans="2:17">
      <c r="B13" s="66" t="s">
        <v>146</v>
      </c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33"/>
      <c r="Q13" s="130"/>
    </row>
    <row r="14" spans="2:17">
      <c r="B14" s="66"/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33"/>
      <c r="Q14" s="130"/>
    </row>
    <row r="15" spans="2:17">
      <c r="B15" s="18"/>
      <c r="D15" s="18"/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33"/>
      <c r="Q15" s="130"/>
    </row>
    <row r="16" spans="2:17">
      <c r="B16" s="18"/>
      <c r="D16" s="18"/>
      <c r="E16" s="18"/>
      <c r="F16" s="18"/>
      <c r="G16" s="18"/>
      <c r="I16" s="18"/>
      <c r="J16" s="18"/>
      <c r="K16" s="18"/>
      <c r="L16" s="18"/>
      <c r="M16" s="18"/>
      <c r="N16" s="18"/>
      <c r="O16" s="18"/>
      <c r="P16" s="133"/>
      <c r="Q16" s="130"/>
    </row>
    <row r="17" spans="2:2">
      <c r="B17" s="22"/>
    </row>
    <row r="18" spans="2:2">
      <c r="B18" s="45"/>
    </row>
  </sheetData>
  <sheetProtection sheet="1" objects="1" scenarios="1"/>
  <customSheetViews>
    <customSheetView guid="{9214FEEF-37F5-4A47-978A-4943DD2B1233}" showGridLines="0" fitToPage="1">
      <selection activeCell="E22" sqref="E22"/>
      <pageMargins left="0.75" right="0.75" top="1" bottom="1" header="0.5" footer="0.5"/>
      <pageSetup paperSize="9" scale="95" fitToHeight="0" orientation="landscape" r:id="rId1"/>
      <headerFooter alignWithMargins="0"/>
    </customSheetView>
    <customSheetView guid="{394A0C55-342D-4325-99CE-F2CA790F2BA2}" showGridLines="0" fitToPage="1">
      <selection activeCell="B13" sqref="B13"/>
      <pageMargins left="0.75" right="0.75" top="1" bottom="1" header="0.5" footer="0.5"/>
      <pageSetup paperSize="9" scale="95" fitToHeight="0" orientation="landscape" r:id="rId2"/>
      <headerFooter alignWithMargins="0"/>
    </customSheetView>
  </customSheetViews>
  <mergeCells count="10">
    <mergeCell ref="J5:K5"/>
    <mergeCell ref="L5:M5"/>
    <mergeCell ref="N5:O5"/>
    <mergeCell ref="P5:Q5"/>
    <mergeCell ref="M12:Q12"/>
    <mergeCell ref="B11:G11"/>
    <mergeCell ref="B10:G10"/>
    <mergeCell ref="B8:G8"/>
    <mergeCell ref="B9:G9"/>
    <mergeCell ref="I5:I6"/>
  </mergeCells>
  <pageMargins left="0.75" right="0.75" top="1" bottom="1" header="0.5" footer="0.5"/>
  <pageSetup paperSize="9" scale="83" fitToHeight="0" orientation="landscape" r:id="rId3"/>
  <headerFooter alignWithMargins="0"/>
  <ignoredErrors>
    <ignoredError sqref="I8:I11 Q8:Q11 K9:K11 K8 J9:J11 J8" unlockedFormula="1"/>
    <ignoredError sqref="L9:P11 L8:P8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18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8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203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 t="s">
        <v>219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118"/>
      <c r="C4" s="118"/>
      <c r="D4" s="118"/>
      <c r="E4" s="118"/>
      <c r="F4" s="118"/>
      <c r="G4" s="118"/>
      <c r="H4" s="31"/>
      <c r="I4" s="31"/>
      <c r="J4" s="31"/>
      <c r="K4" s="31"/>
      <c r="L4" s="31"/>
      <c r="M4" s="31"/>
      <c r="N4" s="31"/>
      <c r="O4" s="31"/>
    </row>
    <row r="5" spans="2:17" ht="28.5" customHeight="1">
      <c r="B5" s="247"/>
      <c r="C5" s="247"/>
      <c r="D5" s="247"/>
      <c r="E5" s="247"/>
      <c r="F5" s="247"/>
      <c r="G5" s="247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</row>
    <row r="6" spans="2:17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1</v>
      </c>
      <c r="J8" s="142">
        <f xml:space="preserve"> DataPack!$B54</f>
        <v>0</v>
      </c>
      <c r="K8" s="94">
        <f>IF(ISERROR(100*(J8/$I8)),"0",(100*(J8/$I8)))</f>
        <v>0</v>
      </c>
      <c r="L8" s="142">
        <f>DataPack!$C54</f>
        <v>1</v>
      </c>
      <c r="M8" s="94">
        <f>IF(ISERROR(100*(L8/$I8)),"0",(100*(L8/$I8)))</f>
        <v>100</v>
      </c>
      <c r="N8" s="142">
        <f>DataPack!$D54</f>
        <v>0</v>
      </c>
      <c r="O8" s="94">
        <f>IF(ISERROR(100*(N8/$I8)),"0",(100*(N8/$I8)))</f>
        <v>0</v>
      </c>
      <c r="P8" s="142">
        <f>DataPack!$E54</f>
        <v>0</v>
      </c>
      <c r="Q8" s="94">
        <f>IF(ISERROR(100*(P8/$I8)),"0",(100*(P8/$I8)))</f>
        <v>0</v>
      </c>
    </row>
    <row r="9" spans="2:17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1</v>
      </c>
      <c r="J9" s="142">
        <f xml:space="preserve"> DataPack!$B55</f>
        <v>0</v>
      </c>
      <c r="K9" s="94">
        <f>IF(ISERROR(100*(J9/$I9)),"0",(100*(J9/$I9)))</f>
        <v>0</v>
      </c>
      <c r="L9" s="142">
        <f>DataPack!$C55</f>
        <v>1</v>
      </c>
      <c r="M9" s="94">
        <f>IF(ISERROR(100*(L9/$I9)),"0",(100*(L9/$I9)))</f>
        <v>100</v>
      </c>
      <c r="N9" s="142">
        <f>DataPack!$D55</f>
        <v>0</v>
      </c>
      <c r="O9" s="94">
        <f>IF(ISERROR(100*(N9/$I9)),"0",(100*(N9/$I9)))</f>
        <v>0</v>
      </c>
      <c r="P9" s="142">
        <f>DataPack!$E55</f>
        <v>0</v>
      </c>
      <c r="Q9" s="94">
        <f>IF(ISERROR(100*(P9/$I9)),"0",(100*(P9/$I9)))</f>
        <v>0</v>
      </c>
    </row>
    <row r="10" spans="2:17" ht="24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1</v>
      </c>
      <c r="J10" s="142">
        <f xml:space="preserve"> DataPack!$B56</f>
        <v>0</v>
      </c>
      <c r="K10" s="94">
        <f>IF(ISERROR(100*(J10/$I10)),"0",(100*(J10/$I10)))</f>
        <v>0</v>
      </c>
      <c r="L10" s="142">
        <f>DataPack!$C56</f>
        <v>1</v>
      </c>
      <c r="M10" s="94">
        <f>IF(ISERROR(100*(L10/$I10)),"0",(100*(L10/$I10)))</f>
        <v>100</v>
      </c>
      <c r="N10" s="142">
        <f>DataPack!$D56</f>
        <v>0</v>
      </c>
      <c r="O10" s="94">
        <f>IF(ISERROR(100*(N10/$I10)),"0",(100*(N10/$I10)))</f>
        <v>0</v>
      </c>
      <c r="P10" s="142">
        <f>DataPack!$E56</f>
        <v>0</v>
      </c>
      <c r="Q10" s="94">
        <f>IF(ISERROR(100*(P10/$I10)),"0",(100*(P10/$I10)))</f>
        <v>0</v>
      </c>
    </row>
    <row r="11" spans="2:17" ht="24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1</v>
      </c>
      <c r="J11" s="142">
        <f xml:space="preserve"> DataPack!$B57</f>
        <v>0</v>
      </c>
      <c r="K11" s="94">
        <f>IF(ISERROR(100*(J11/$I11)),"0",(100*(J11/$I11)))</f>
        <v>0</v>
      </c>
      <c r="L11" s="142">
        <f>DataPack!$C57</f>
        <v>1</v>
      </c>
      <c r="M11" s="94">
        <f>IF(ISERROR(100*(L11/$I11)),"0",(100*(L11/$I11)))</f>
        <v>100</v>
      </c>
      <c r="N11" s="142">
        <f>DataPack!$D57</f>
        <v>0</v>
      </c>
      <c r="O11" s="94">
        <f>IF(ISERROR(100*(N11/$I11)),"0",(100*(N11/$I11)))</f>
        <v>0</v>
      </c>
      <c r="P11" s="142">
        <f>DataPack!$E57</f>
        <v>0</v>
      </c>
      <c r="Q11" s="94">
        <f>IF(ISERROR(100*(P11/$I11)),"0",(100*(P11/$I11)))</f>
        <v>0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5" t="s">
        <v>141</v>
      </c>
      <c r="N12" s="315"/>
      <c r="O12" s="315"/>
      <c r="P12" s="315"/>
      <c r="Q12" s="315"/>
    </row>
    <row r="13" spans="2:17">
      <c r="B13" s="66" t="s">
        <v>146</v>
      </c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33"/>
      <c r="Q13" s="130"/>
    </row>
    <row r="14" spans="2:17">
      <c r="B14" s="66"/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33"/>
      <c r="Q14" s="130"/>
    </row>
    <row r="15" spans="2:17">
      <c r="B15" s="18"/>
      <c r="D15" s="18"/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33"/>
      <c r="Q15" s="130"/>
    </row>
    <row r="16" spans="2:17">
      <c r="B16" s="18"/>
      <c r="D16" s="18"/>
      <c r="E16" s="18"/>
      <c r="F16" s="18"/>
      <c r="G16" s="18"/>
      <c r="I16" s="18"/>
      <c r="J16" s="18"/>
      <c r="K16" s="18"/>
      <c r="L16" s="18"/>
      <c r="M16" s="18"/>
      <c r="N16" s="18"/>
      <c r="O16" s="18"/>
      <c r="P16" s="133"/>
      <c r="Q16" s="130"/>
    </row>
    <row r="17" spans="2:2">
      <c r="B17" s="22"/>
    </row>
    <row r="18" spans="2:2">
      <c r="B18" s="45"/>
    </row>
  </sheetData>
  <sheetProtection sheet="1" objects="1" scenarios="1"/>
  <mergeCells count="10">
    <mergeCell ref="B9:G9"/>
    <mergeCell ref="B10:G10"/>
    <mergeCell ref="B11:G11"/>
    <mergeCell ref="M12:Q12"/>
    <mergeCell ref="I5:I6"/>
    <mergeCell ref="J5:K5"/>
    <mergeCell ref="L5:M5"/>
    <mergeCell ref="N5:O5"/>
    <mergeCell ref="P5:Q5"/>
    <mergeCell ref="B8:G8"/>
  </mergeCells>
  <pageMargins left="0.75" right="0.75" top="1" bottom="1" header="0.5" footer="0.5"/>
  <pageSetup paperSize="9" scale="83" fitToHeight="0" orientation="landscape" r:id="rId1"/>
  <headerFooter alignWithMargins="0"/>
  <ignoredErrors>
    <ignoredError sqref="I8:K11 M8:M11 O8:O11" unlockedFormula="1"/>
    <ignoredError sqref="L8:L11 N8:N11 P8:Q11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42"/>
    <pageSetUpPr fitToPage="1"/>
  </sheetPr>
  <dimension ref="B2:Q17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9.570312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213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7" ht="22.5" customHeight="1">
      <c r="B5"/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</row>
    <row r="6" spans="2:17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39</v>
      </c>
      <c r="J8" s="26">
        <f>DataPack!B61</f>
        <v>0</v>
      </c>
      <c r="K8" s="94">
        <f>IF(ISERROR(100*(J8/$I8)),"0",(100*(J8/$I8)))</f>
        <v>0</v>
      </c>
      <c r="L8" s="142">
        <f>DataPack!C61</f>
        <v>21</v>
      </c>
      <c r="M8" s="94">
        <f>IF(ISERROR(100*(L8/$I8)),"0",(100*(L8/$I8)))</f>
        <v>53.846153846153847</v>
      </c>
      <c r="N8" s="142">
        <f>DataPack!D61</f>
        <v>14</v>
      </c>
      <c r="O8" s="94">
        <f>IF(ISERROR(100*(N8/$I8)),"0",(100*(N8/$I8)))</f>
        <v>35.897435897435898</v>
      </c>
      <c r="P8" s="142">
        <f>DataPack!E61</f>
        <v>4</v>
      </c>
      <c r="Q8" s="94">
        <f>IF(ISERROR(100*(P8/$I8)),"0",(100*(P8/$I8)))</f>
        <v>10.256410256410255</v>
      </c>
    </row>
    <row r="9" spans="2:17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39</v>
      </c>
      <c r="J9" s="26">
        <f>DataPack!B62</f>
        <v>2</v>
      </c>
      <c r="K9" s="94">
        <f>IF(ISERROR(100*(J9/$I9)),"0",(100*(J9/$I9)))</f>
        <v>5.1282051282051277</v>
      </c>
      <c r="L9" s="142">
        <f>DataPack!C62</f>
        <v>18</v>
      </c>
      <c r="M9" s="94">
        <f>IF(ISERROR(100*(L9/$I9)),"0",(100*(L9/$I9)))</f>
        <v>46.153846153846153</v>
      </c>
      <c r="N9" s="142">
        <f>DataPack!D62</f>
        <v>17</v>
      </c>
      <c r="O9" s="94">
        <f>IF(ISERROR(100*(N9/$I9)),"0",(100*(N9/$I9)))</f>
        <v>43.589743589743591</v>
      </c>
      <c r="P9" s="142">
        <f>DataPack!E62</f>
        <v>2</v>
      </c>
      <c r="Q9" s="94">
        <f>IF(ISERROR(100*(P9/$I9)),"0",(100*(P9/$I9)))</f>
        <v>5.1282051282051277</v>
      </c>
    </row>
    <row r="10" spans="2:17" ht="24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39</v>
      </c>
      <c r="J10" s="26">
        <f>DataPack!B63</f>
        <v>0</v>
      </c>
      <c r="K10" s="94">
        <f>IF(ISERROR(100*(J10/$I10)),"0",(100*(J10/$I10)))</f>
        <v>0</v>
      </c>
      <c r="L10" s="142">
        <f>DataPack!C63</f>
        <v>21</v>
      </c>
      <c r="M10" s="94">
        <f>IF(ISERROR(100*(L10/$I10)),"0",(100*(L10/$I10)))</f>
        <v>53.846153846153847</v>
      </c>
      <c r="N10" s="142">
        <f>DataPack!D63</f>
        <v>15</v>
      </c>
      <c r="O10" s="94">
        <f>IF(ISERROR(100*(N10/$I10)),"0",(100*(N10/$I10)))</f>
        <v>38.461538461538467</v>
      </c>
      <c r="P10" s="142">
        <f>DataPack!E63</f>
        <v>3</v>
      </c>
      <c r="Q10" s="94">
        <f>IF(ISERROR(100*(P10/$I10)),"0",(100*(P10/$I10)))</f>
        <v>7.6923076923076925</v>
      </c>
    </row>
    <row r="11" spans="2:17" ht="24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39</v>
      </c>
      <c r="J11" s="26">
        <f>DataPack!B64</f>
        <v>1</v>
      </c>
      <c r="K11" s="94">
        <f>IF(ISERROR(100*(J11/$I11)),"0",(100*(J11/$I11)))</f>
        <v>2.5641025641025639</v>
      </c>
      <c r="L11" s="142">
        <f>DataPack!C64</f>
        <v>19</v>
      </c>
      <c r="M11" s="94">
        <f>IF(ISERROR(100*(L11/$I11)),"0",(100*(L11/$I11)))</f>
        <v>48.717948717948715</v>
      </c>
      <c r="N11" s="142">
        <f>DataPack!D64</f>
        <v>15</v>
      </c>
      <c r="O11" s="94">
        <f>IF(ISERROR(100*(N11/$I11)),"0",(100*(N11/$I11)))</f>
        <v>38.461538461538467</v>
      </c>
      <c r="P11" s="142">
        <f>DataPack!E64</f>
        <v>4</v>
      </c>
      <c r="Q11" s="94">
        <f>IF(ISERROR(100*(P11/$I11)),"0",(100*(P11/$I11)))</f>
        <v>10.256410256410255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5" t="s">
        <v>120</v>
      </c>
      <c r="N12" s="315"/>
      <c r="O12" s="315"/>
      <c r="P12" s="315"/>
      <c r="Q12" s="315"/>
    </row>
    <row r="13" spans="2:17">
      <c r="B13" s="66" t="s">
        <v>153</v>
      </c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33"/>
      <c r="Q13" s="130"/>
    </row>
    <row r="14" spans="2:17">
      <c r="B14" s="66" t="s">
        <v>164</v>
      </c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33"/>
      <c r="Q14" s="130"/>
    </row>
    <row r="15" spans="2:17">
      <c r="B15" s="66"/>
      <c r="D15" s="18"/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33"/>
      <c r="Q15" s="130"/>
    </row>
    <row r="16" spans="2:17">
      <c r="M16" s="18"/>
      <c r="N16" s="18"/>
      <c r="O16" s="18"/>
      <c r="P16" s="133"/>
      <c r="Q16" s="130"/>
    </row>
    <row r="17" spans="2:2">
      <c r="B17" s="45"/>
    </row>
  </sheetData>
  <sheetProtection sheet="1" objects="1" scenarios="1"/>
  <customSheetViews>
    <customSheetView guid="{9214FEEF-37F5-4A47-978A-4943DD2B1233}" showGridLines="0" fitToPage="1">
      <selection activeCell="J39" sqref="J39"/>
      <pageMargins left="0.75" right="0.75" top="1" bottom="1" header="0.5" footer="0.5"/>
      <pageSetup paperSize="9" scale="89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G33" sqref="G33"/>
      <pageMargins left="0.75" right="0.75" top="1" bottom="1" header="0.5" footer="0.5"/>
      <pageSetup paperSize="9" scale="89" fitToHeight="0" orientation="landscape" r:id="rId2"/>
      <headerFooter alignWithMargins="0"/>
    </customSheetView>
  </customSheetViews>
  <mergeCells count="10">
    <mergeCell ref="B9:G9"/>
    <mergeCell ref="B8:G8"/>
    <mergeCell ref="B11:G11"/>
    <mergeCell ref="M12:Q12"/>
    <mergeCell ref="J5:K5"/>
    <mergeCell ref="L5:M5"/>
    <mergeCell ref="N5:O5"/>
    <mergeCell ref="P5:Q5"/>
    <mergeCell ref="B10:G10"/>
    <mergeCell ref="I5:I6"/>
  </mergeCells>
  <phoneticPr fontId="3" type="noConversion"/>
  <pageMargins left="0.75" right="0.75" top="1" bottom="1" header="0.5" footer="0.5"/>
  <pageSetup paperSize="9" scale="84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 enableFormatConditionsCalculation="0">
    <tabColor indexed="42"/>
    <pageSetUpPr fitToPage="1"/>
  </sheetPr>
  <dimension ref="A2:R17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11.2851562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1:18" ht="14.25" customHeight="1">
      <c r="A2" s="144"/>
      <c r="B2" s="143" t="s">
        <v>212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1:18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ht="12.75" customHeight="1">
      <c r="B4"/>
      <c r="C4"/>
      <c r="D4"/>
      <c r="E4"/>
      <c r="F4"/>
      <c r="G4"/>
      <c r="H4" s="31"/>
      <c r="I4" s="31"/>
      <c r="J4" s="31"/>
      <c r="K4" s="31"/>
      <c r="L4" s="31"/>
      <c r="M4" s="31"/>
      <c r="N4" s="31"/>
      <c r="O4" s="31"/>
    </row>
    <row r="5" spans="1:18" ht="30" customHeight="1">
      <c r="B5"/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</row>
    <row r="6" spans="1:18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1:18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1:18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22</v>
      </c>
      <c r="J8" s="142">
        <f>DataPack!B68</f>
        <v>1</v>
      </c>
      <c r="K8" s="94">
        <f>IF(ISERROR(100*(J8/$I8)),"0",(100*(J8/$I8)))</f>
        <v>4.5454545454545459</v>
      </c>
      <c r="L8" s="142">
        <f>DataPack!C68</f>
        <v>10</v>
      </c>
      <c r="M8" s="94">
        <f>IF(ISERROR(100*(L8/$I8)),"0",(100*(L8/$I8)))</f>
        <v>45.454545454545453</v>
      </c>
      <c r="N8" s="142">
        <f>DataPack!D68</f>
        <v>7</v>
      </c>
      <c r="O8" s="94">
        <f>IF(ISERROR(100*(N8/$I8)),"0",(100*(N8/$I8)))</f>
        <v>31.818181818181817</v>
      </c>
      <c r="P8" s="142">
        <f>DataPack!E68</f>
        <v>4</v>
      </c>
      <c r="Q8" s="94">
        <f>IF(ISERROR(100*(P8/$I8)),"0",(100*(P8/$I8)))</f>
        <v>18.181818181818183</v>
      </c>
    </row>
    <row r="9" spans="1:18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22</v>
      </c>
      <c r="J9" s="142">
        <f>DataPack!B69</f>
        <v>1</v>
      </c>
      <c r="K9" s="94">
        <f>IF(ISERROR(100*(J9/$I9)),"0",(100*(J9/$I9)))</f>
        <v>4.5454545454545459</v>
      </c>
      <c r="L9" s="142">
        <f>DataPack!C69</f>
        <v>10</v>
      </c>
      <c r="M9" s="94">
        <f>IF(ISERROR(100*(L9/$I9)),"0",(100*(L9/$I9)))</f>
        <v>45.454545454545453</v>
      </c>
      <c r="N9" s="142">
        <f>DataPack!D69</f>
        <v>8</v>
      </c>
      <c r="O9" s="94">
        <f>IF(ISERROR(100*(N9/$I9)),"0",(100*(N9/$I9)))</f>
        <v>36.363636363636367</v>
      </c>
      <c r="P9" s="142">
        <f>DataPack!E69</f>
        <v>3</v>
      </c>
      <c r="Q9" s="94">
        <f>IF(ISERROR(100*(P9/$I9)),"0",(100*(P9/$I9)))</f>
        <v>13.636363636363635</v>
      </c>
    </row>
    <row r="10" spans="1:18" ht="24.75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22</v>
      </c>
      <c r="J10" s="142">
        <f>DataPack!B70</f>
        <v>1</v>
      </c>
      <c r="K10" s="94">
        <f>IF(ISERROR(100*(J10/$I10)),"0",(100*(J10/$I10)))</f>
        <v>4.5454545454545459</v>
      </c>
      <c r="L10" s="142">
        <f>DataPack!C70</f>
        <v>10</v>
      </c>
      <c r="M10" s="94">
        <f>IF(ISERROR(100*(L10/$I10)),"0",(100*(L10/$I10)))</f>
        <v>45.454545454545453</v>
      </c>
      <c r="N10" s="142">
        <f>DataPack!D70</f>
        <v>10</v>
      </c>
      <c r="O10" s="94">
        <f>IF(ISERROR(100*(N10/$I10)),"0",(100*(N10/$I10)))</f>
        <v>45.454545454545453</v>
      </c>
      <c r="P10" s="142">
        <f>DataPack!E70</f>
        <v>1</v>
      </c>
      <c r="Q10" s="94">
        <f>IF(ISERROR(100*(P10/$I10)),"0",(100*(P10/$I10)))</f>
        <v>4.5454545454545459</v>
      </c>
    </row>
    <row r="11" spans="1:18" ht="24.75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22</v>
      </c>
      <c r="J11" s="142">
        <f>DataPack!B71</f>
        <v>3</v>
      </c>
      <c r="K11" s="94">
        <f>IF(ISERROR(100*(J11/$I11)),"0",(100*(J11/$I11)))</f>
        <v>13.636363636363635</v>
      </c>
      <c r="L11" s="142">
        <f>DataPack!C71</f>
        <v>8</v>
      </c>
      <c r="M11" s="94">
        <f>IF(ISERROR(100*(L11/$I11)),"0",(100*(L11/$I11)))</f>
        <v>36.363636363636367</v>
      </c>
      <c r="N11" s="142">
        <f>DataPack!D71</f>
        <v>7</v>
      </c>
      <c r="O11" s="94">
        <f>IF(ISERROR(100*(N11/$I11)),"0",(100*(N11/$I11)))</f>
        <v>31.818181818181817</v>
      </c>
      <c r="P11" s="142">
        <f>DataPack!E71</f>
        <v>4</v>
      </c>
      <c r="Q11" s="94">
        <f>IF(ISERROR(100*(P11/$I11)),"0",(100*(P11/$I11)))</f>
        <v>18.181818181818183</v>
      </c>
    </row>
    <row r="12" spans="1:18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5" t="s">
        <v>141</v>
      </c>
      <c r="N12" s="315"/>
      <c r="O12" s="315"/>
      <c r="P12" s="315"/>
      <c r="Q12" s="315"/>
    </row>
    <row r="13" spans="1:18">
      <c r="B13" s="171" t="s">
        <v>153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33"/>
      <c r="Q13" s="130"/>
    </row>
    <row r="14" spans="1:18">
      <c r="B14" s="171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33"/>
      <c r="Q14" s="130"/>
    </row>
    <row r="15" spans="1:18">
      <c r="B15" s="144"/>
      <c r="C15" s="148"/>
      <c r="D15" s="144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33"/>
      <c r="Q15" s="130"/>
    </row>
    <row r="16" spans="1:18">
      <c r="B16" s="22"/>
    </row>
    <row r="17" spans="2:2">
      <c r="B17" s="45"/>
    </row>
  </sheetData>
  <sheetProtection sheet="1" objects="1" scenarios="1"/>
  <customSheetViews>
    <customSheetView guid="{9214FEEF-37F5-4A47-978A-4943DD2B1233}" showGridLines="0" fitToPage="1">
      <selection activeCell="O26" sqref="O26"/>
      <pageMargins left="0.75" right="0.75" top="1" bottom="1" header="0.5" footer="0.5"/>
      <pageSetup paperSize="9" scale="84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F22" sqref="F21:F22"/>
      <pageMargins left="0.75" right="0.75" top="1" bottom="1" header="0.5" footer="0.5"/>
      <pageSetup paperSize="9" scale="82" fitToHeight="0" orientation="landscape" r:id="rId2"/>
      <headerFooter alignWithMargins="0"/>
    </customSheetView>
  </customSheetViews>
  <mergeCells count="10">
    <mergeCell ref="M12:Q12"/>
    <mergeCell ref="J5:K5"/>
    <mergeCell ref="L5:M5"/>
    <mergeCell ref="N5:O5"/>
    <mergeCell ref="P5:Q5"/>
    <mergeCell ref="B9:G9"/>
    <mergeCell ref="B8:G8"/>
    <mergeCell ref="B11:G11"/>
    <mergeCell ref="B10:G10"/>
    <mergeCell ref="I5:I6"/>
  </mergeCells>
  <phoneticPr fontId="3" type="noConversion"/>
  <pageMargins left="0.75" right="0.75" top="1" bottom="1" header="0.5" footer="0.5"/>
  <pageSetup paperSize="9" scale="78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2" enableFormatConditionsCalculation="0">
    <tabColor indexed="42"/>
    <pageSetUpPr fitToPage="1"/>
  </sheetPr>
  <dimension ref="B2:Q16"/>
  <sheetViews>
    <sheetView showRuler="0" zoomScaleNormal="100" zoomScaleSheetLayoutView="87" workbookViewId="0"/>
  </sheetViews>
  <sheetFormatPr defaultColWidth="9.140625" defaultRowHeight="12.75"/>
  <cols>
    <col min="1" max="1" width="3.7109375" style="144" customWidth="1"/>
    <col min="2" max="2" width="16" style="144" customWidth="1"/>
    <col min="3" max="3" width="1.5703125" style="148" customWidth="1"/>
    <col min="4" max="4" width="10" style="144" customWidth="1"/>
    <col min="5" max="5" width="10.28515625" style="144" customWidth="1"/>
    <col min="6" max="6" width="12" style="144" customWidth="1"/>
    <col min="7" max="7" width="41.42578125" style="144" customWidth="1"/>
    <col min="8" max="8" width="1.5703125" style="148" hidden="1" customWidth="1"/>
    <col min="9" max="9" width="11.7109375" style="144" customWidth="1"/>
    <col min="10" max="14" width="7.5703125" style="144" customWidth="1"/>
    <col min="15" max="15" width="6.85546875" style="144" customWidth="1"/>
    <col min="16" max="16" width="7.5703125" style="146" customWidth="1"/>
    <col min="17" max="17" width="7.5703125" style="147" customWidth="1"/>
    <col min="18" max="16384" width="9.140625" style="144"/>
  </cols>
  <sheetData>
    <row r="2" spans="2:17" ht="14.25" customHeight="1">
      <c r="B2" s="143" t="s">
        <v>228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2:17" ht="14.2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17" ht="12.7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7" ht="23.25" customHeight="1">
      <c r="B5" s="183"/>
      <c r="C5" s="183"/>
      <c r="D5" s="183"/>
      <c r="E5" s="183"/>
      <c r="F5" s="183"/>
      <c r="G5" s="183"/>
      <c r="I5" s="317" t="s">
        <v>93</v>
      </c>
      <c r="J5" s="320" t="s">
        <v>2</v>
      </c>
      <c r="K5" s="320"/>
      <c r="L5" s="320" t="s">
        <v>3</v>
      </c>
      <c r="M5" s="320"/>
      <c r="N5" s="321" t="s">
        <v>159</v>
      </c>
      <c r="O5" s="321"/>
      <c r="P5" s="320" t="s">
        <v>5</v>
      </c>
      <c r="Q5" s="320"/>
    </row>
    <row r="6" spans="2:17" ht="14.25" customHeight="1">
      <c r="B6" s="149"/>
      <c r="C6" s="149"/>
      <c r="D6" s="149"/>
      <c r="E6" s="149"/>
      <c r="F6" s="149"/>
      <c r="G6" s="149"/>
      <c r="H6" s="149"/>
      <c r="I6" s="318" t="s">
        <v>61</v>
      </c>
      <c r="J6" s="150" t="s">
        <v>61</v>
      </c>
      <c r="K6" s="150" t="s">
        <v>69</v>
      </c>
      <c r="L6" s="150" t="s">
        <v>61</v>
      </c>
      <c r="M6" s="150" t="s">
        <v>69</v>
      </c>
      <c r="N6" s="150" t="s">
        <v>61</v>
      </c>
      <c r="O6" s="150" t="s">
        <v>69</v>
      </c>
      <c r="P6" s="151" t="s">
        <v>61</v>
      </c>
      <c r="Q6" s="152" t="s">
        <v>69</v>
      </c>
    </row>
    <row r="7" spans="2:17" ht="4.5" customHeight="1">
      <c r="B7" s="148"/>
      <c r="D7" s="148"/>
      <c r="E7" s="148"/>
      <c r="F7" s="148"/>
      <c r="G7" s="148"/>
      <c r="I7" s="147"/>
      <c r="J7" s="153"/>
      <c r="K7" s="153"/>
      <c r="L7" s="153"/>
      <c r="M7" s="153"/>
      <c r="N7" s="153"/>
      <c r="O7" s="153"/>
      <c r="P7" s="148"/>
      <c r="Q7" s="146"/>
    </row>
    <row r="8" spans="2:17" ht="24" customHeight="1">
      <c r="B8" s="221" t="s">
        <v>168</v>
      </c>
      <c r="C8" s="221"/>
      <c r="D8" s="221"/>
      <c r="E8" s="222"/>
      <c r="F8" s="222"/>
      <c r="G8" s="222"/>
      <c r="H8" s="154"/>
      <c r="I8" s="223">
        <f>J8+L8+N8+P8</f>
        <v>9</v>
      </c>
      <c r="J8" s="160">
        <f>DataPack!B82</f>
        <v>0</v>
      </c>
      <c r="K8" s="155">
        <f>IF(ISERROR(100*(J8/$I8)),"0",(100*(J8/$I8)))</f>
        <v>0</v>
      </c>
      <c r="L8" s="160">
        <f>DataPack!$C82</f>
        <v>5</v>
      </c>
      <c r="M8" s="155">
        <f>IF(ISERROR(100*(L8/$I8)),"0",(100*(L8/$I8)))</f>
        <v>55.555555555555557</v>
      </c>
      <c r="N8" s="160">
        <f>DataPack!$D82</f>
        <v>4</v>
      </c>
      <c r="O8" s="155">
        <f>IF(ISERROR(100*(N8/$I8)),"0",(100*(N8/$I8)))</f>
        <v>44.444444444444443</v>
      </c>
      <c r="P8" s="160">
        <f>DataPack!E82</f>
        <v>0</v>
      </c>
      <c r="Q8" s="155">
        <f>IF(ISERROR(100*(P8/$I8)),"0",(100*(P8/$I8)))</f>
        <v>0</v>
      </c>
    </row>
    <row r="9" spans="2:17" ht="27.75" customHeight="1">
      <c r="B9" s="221" t="s">
        <v>167</v>
      </c>
      <c r="C9" s="221"/>
      <c r="D9" s="221"/>
      <c r="E9" s="222"/>
      <c r="F9" s="222"/>
      <c r="G9" s="222"/>
      <c r="H9" s="156"/>
      <c r="I9" s="223">
        <f>J9+L9+N9+P9</f>
        <v>9</v>
      </c>
      <c r="J9" s="160">
        <f>DataPack!B83</f>
        <v>0</v>
      </c>
      <c r="K9" s="155">
        <f>IF(ISERROR(100*(J9/$I9)),"0",(100*(J9/$I9)))</f>
        <v>0</v>
      </c>
      <c r="L9" s="160">
        <f>DataPack!$C83</f>
        <v>3</v>
      </c>
      <c r="M9" s="155">
        <f>IF(ISERROR(100*(L9/$I9)),"0",(100*(L9/$I9)))</f>
        <v>33.333333333333329</v>
      </c>
      <c r="N9" s="160">
        <f>DataPack!$D83</f>
        <v>5</v>
      </c>
      <c r="O9" s="155">
        <f>IF(ISERROR(100*(N9/$I9)),"0",(100*(N9/$I9)))</f>
        <v>55.555555555555557</v>
      </c>
      <c r="P9" s="160">
        <f>DataPack!E83</f>
        <v>1</v>
      </c>
      <c r="Q9" s="155">
        <f>IF(ISERROR(100*(P9/$I9)),"0",(100*(P9/$I9)))</f>
        <v>11.111111111111111</v>
      </c>
    </row>
    <row r="10" spans="2:17" ht="29.25" customHeight="1">
      <c r="B10" s="221" t="s">
        <v>166</v>
      </c>
      <c r="C10" s="221"/>
      <c r="D10" s="221"/>
      <c r="E10" s="222"/>
      <c r="F10" s="222"/>
      <c r="G10" s="222"/>
      <c r="H10" s="156"/>
      <c r="I10" s="223">
        <f>J10+L10+N10+P10</f>
        <v>9</v>
      </c>
      <c r="J10" s="160">
        <f>DataPack!B84</f>
        <v>0</v>
      </c>
      <c r="K10" s="155">
        <f>IF(ISERROR(100*(J10/$I10)),"0",(100*(J10/$I10)))</f>
        <v>0</v>
      </c>
      <c r="L10" s="160">
        <f>DataPack!$C84</f>
        <v>3</v>
      </c>
      <c r="M10" s="155">
        <f>IF(ISERROR(100*(L10/$I10)),"0",(100*(L10/$I10)))</f>
        <v>33.333333333333329</v>
      </c>
      <c r="N10" s="160">
        <f>DataPack!$D84</f>
        <v>4</v>
      </c>
      <c r="O10" s="155">
        <f>IF(ISERROR(100*(N10/$I10)),"0",(100*(N10/$I10)))</f>
        <v>44.444444444444443</v>
      </c>
      <c r="P10" s="160">
        <f>DataPack!E84</f>
        <v>2</v>
      </c>
      <c r="Q10" s="155">
        <f>IF(ISERROR(100*(P10/$I10)),"0",(100*(P10/$I10)))</f>
        <v>22.222222222222221</v>
      </c>
    </row>
    <row r="11" spans="2:17" s="225" customFormat="1" ht="12" customHeight="1"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319" t="s">
        <v>120</v>
      </c>
      <c r="N11" s="319"/>
      <c r="O11" s="319"/>
      <c r="P11" s="319"/>
      <c r="Q11" s="319"/>
    </row>
    <row r="12" spans="2:17" ht="15" customHeight="1">
      <c r="B12" s="157" t="s">
        <v>147</v>
      </c>
    </row>
    <row r="13" spans="2:17">
      <c r="B13" s="157" t="s">
        <v>173</v>
      </c>
    </row>
    <row r="14" spans="2:17">
      <c r="B14" s="157"/>
    </row>
    <row r="15" spans="2:17">
      <c r="B15" s="157"/>
    </row>
    <row r="16" spans="2:17">
      <c r="B16" s="158"/>
    </row>
  </sheetData>
  <sheetProtection sheet="1" objects="1" scenarios="1"/>
  <customSheetViews>
    <customSheetView guid="{9214FEEF-37F5-4A47-978A-4943DD2B1233}" fitToPage="1" showRuler="0">
      <selection activeCell="C6" sqref="C6"/>
      <pageMargins left="0.75" right="0.75" top="1" bottom="1" header="0.5" footer="0.5"/>
      <pageSetup paperSize="8" scale="95" fitToHeight="0" orientation="portrait" r:id="rId1"/>
      <headerFooter scaleWithDoc="0" alignWithMargins="0"/>
    </customSheetView>
    <customSheetView guid="{394A0C55-342D-4325-99CE-F2CA790F2BA2}" fitToPage="1" hiddenColumns="1" showRuler="0">
      <selection activeCell="B1" sqref="B1"/>
      <pageMargins left="0.75" right="0.75" top="1" bottom="1" header="0.5" footer="0.5"/>
      <pageSetup paperSize="8" scale="95" fitToHeight="0" orientation="portrait" r:id="rId2"/>
      <headerFooter scaleWithDoc="0" alignWithMargins="0"/>
    </customSheetView>
  </customSheetViews>
  <mergeCells count="6">
    <mergeCell ref="I5:I6"/>
    <mergeCell ref="M11:Q11"/>
    <mergeCell ref="J5:K5"/>
    <mergeCell ref="L5:M5"/>
    <mergeCell ref="N5:O5"/>
    <mergeCell ref="P5:Q5"/>
  </mergeCells>
  <phoneticPr fontId="3" type="noConversion"/>
  <pageMargins left="0.75" right="0.75" top="1" bottom="1" header="0.5" footer="0.5"/>
  <pageSetup paperSize="9" scale="76" fitToHeight="0" orientation="landscape" r:id="rId3"/>
  <headerFooter scaleWithDoc="0" alignWithMargins="0"/>
  <ignoredErrors>
    <ignoredError sqref="I8:K10 Q8:Q10" unlockedFormula="1"/>
    <ignoredError sqref="O8:P8 O9 O10 N10 N8 N9 L9 L10 L8 M9 M8 M10 P9:P10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O560"/>
  <sheetViews>
    <sheetView zoomScaleNormal="100" workbookViewId="0"/>
  </sheetViews>
  <sheetFormatPr defaultColWidth="9.140625" defaultRowHeight="12.75"/>
  <cols>
    <col min="1" max="1" width="3.7109375" style="144" customWidth="1"/>
    <col min="2" max="2" width="12.5703125" style="144" customWidth="1"/>
    <col min="3" max="3" width="7.28515625" style="148" customWidth="1"/>
    <col min="4" max="4" width="15.42578125" style="148" customWidth="1"/>
    <col min="5" max="5" width="21.42578125" style="148" customWidth="1"/>
    <col min="6" max="6" width="32.28515625" style="144" customWidth="1"/>
    <col min="7" max="7" width="21.140625" style="164" bestFit="1" customWidth="1"/>
    <col min="8" max="16384" width="9.140625" style="144"/>
  </cols>
  <sheetData>
    <row r="1" spans="2:15">
      <c r="B1" s="189"/>
      <c r="C1" s="144"/>
      <c r="D1" s="144"/>
      <c r="E1" s="144"/>
    </row>
    <row r="2" spans="2:15" ht="12.75" customHeight="1">
      <c r="B2" s="165" t="s">
        <v>248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7.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2:15">
      <c r="C5" s="144"/>
      <c r="D5" s="144"/>
      <c r="E5" s="144"/>
    </row>
    <row r="6" spans="2:15">
      <c r="B6" s="325" t="s">
        <v>65</v>
      </c>
      <c r="C6" s="325" t="s">
        <v>56</v>
      </c>
      <c r="D6" s="325"/>
      <c r="E6" s="325"/>
      <c r="F6" s="327" t="s">
        <v>37</v>
      </c>
      <c r="G6" s="323" t="s">
        <v>38</v>
      </c>
    </row>
    <row r="7" spans="2:15">
      <c r="B7" s="326"/>
      <c r="C7" s="326"/>
      <c r="D7" s="326"/>
      <c r="E7" s="326"/>
      <c r="F7" s="328"/>
      <c r="G7" s="324"/>
    </row>
    <row r="8" spans="2:15">
      <c r="B8" s="197">
        <v>130483</v>
      </c>
      <c r="C8" s="197"/>
      <c r="D8" s="171" t="s">
        <v>264</v>
      </c>
      <c r="E8" s="171"/>
      <c r="F8" s="171" t="s">
        <v>170</v>
      </c>
      <c r="G8" s="259">
        <v>41320</v>
      </c>
    </row>
    <row r="9" spans="2:15">
      <c r="B9" s="197">
        <v>130849</v>
      </c>
      <c r="C9" s="197"/>
      <c r="D9" s="171" t="s">
        <v>265</v>
      </c>
      <c r="E9" s="171"/>
      <c r="F9" s="171" t="s">
        <v>170</v>
      </c>
      <c r="G9" s="259">
        <v>41334</v>
      </c>
    </row>
    <row r="10" spans="2:15">
      <c r="B10" s="197">
        <v>135659</v>
      </c>
      <c r="C10" s="197"/>
      <c r="D10" s="171" t="s">
        <v>266</v>
      </c>
      <c r="E10" s="171"/>
      <c r="F10" s="171" t="s">
        <v>183</v>
      </c>
      <c r="G10" s="259">
        <v>41341</v>
      </c>
    </row>
    <row r="11" spans="2:15">
      <c r="B11" s="197">
        <v>130403</v>
      </c>
      <c r="C11" s="197"/>
      <c r="D11" s="171" t="s">
        <v>267</v>
      </c>
      <c r="E11" s="171"/>
      <c r="F11" s="171" t="s">
        <v>152</v>
      </c>
      <c r="G11" s="259">
        <v>41355</v>
      </c>
    </row>
    <row r="12" spans="2:15">
      <c r="B12" s="197">
        <v>131860</v>
      </c>
      <c r="C12" s="197"/>
      <c r="D12" s="171" t="s">
        <v>268</v>
      </c>
      <c r="E12" s="171"/>
      <c r="F12" s="207" t="s">
        <v>269</v>
      </c>
      <c r="G12" s="259">
        <v>41355</v>
      </c>
    </row>
    <row r="13" spans="2:15">
      <c r="B13" s="257"/>
      <c r="C13" s="282"/>
      <c r="D13" s="282"/>
      <c r="E13" s="282"/>
      <c r="G13" s="280" t="s">
        <v>120</v>
      </c>
    </row>
    <row r="14" spans="2:15">
      <c r="B14" s="171"/>
      <c r="C14" s="168"/>
      <c r="D14" s="168"/>
      <c r="E14" s="168"/>
      <c r="F14" s="281"/>
      <c r="G14" s="258"/>
    </row>
    <row r="16" spans="2:15">
      <c r="B16" s="197"/>
      <c r="C16" s="171"/>
      <c r="D16" s="171"/>
      <c r="E16" s="171"/>
      <c r="F16" s="171"/>
      <c r="G16" s="259"/>
    </row>
    <row r="17" spans="2:7">
      <c r="B17" s="197"/>
      <c r="C17" s="171"/>
      <c r="D17" s="171"/>
      <c r="E17" s="171"/>
      <c r="F17" s="171"/>
      <c r="G17" s="259"/>
    </row>
    <row r="18" spans="2:7">
      <c r="B18" s="197"/>
      <c r="C18" s="171"/>
      <c r="D18" s="171"/>
      <c r="E18" s="171"/>
      <c r="F18" s="171"/>
      <c r="G18" s="259"/>
    </row>
    <row r="19" spans="2:7">
      <c r="B19" s="197"/>
      <c r="C19" s="171"/>
      <c r="D19" s="171"/>
      <c r="E19" s="171"/>
      <c r="F19" s="171"/>
      <c r="G19" s="259"/>
    </row>
    <row r="22" spans="2:7">
      <c r="B22" s="167"/>
      <c r="C22" s="322"/>
      <c r="D22" s="322"/>
      <c r="E22" s="322"/>
      <c r="F22" s="169"/>
      <c r="G22" s="170"/>
    </row>
    <row r="23" spans="2:7">
      <c r="B23" s="167"/>
      <c r="C23" s="322"/>
      <c r="D23" s="322"/>
      <c r="E23" s="322"/>
      <c r="F23" s="169"/>
      <c r="G23" s="170"/>
    </row>
    <row r="24" spans="2:7">
      <c r="B24" s="167"/>
      <c r="C24" s="322"/>
      <c r="D24" s="322"/>
      <c r="E24" s="322"/>
      <c r="F24" s="169"/>
      <c r="G24" s="170"/>
    </row>
    <row r="25" spans="2:7">
      <c r="B25" s="279"/>
      <c r="C25" s="322"/>
      <c r="D25" s="322"/>
      <c r="E25" s="322"/>
      <c r="F25" s="169"/>
      <c r="G25" s="170"/>
    </row>
    <row r="26" spans="2:7">
      <c r="B26" s="167"/>
      <c r="C26" s="322"/>
      <c r="D26" s="322"/>
      <c r="E26" s="322"/>
      <c r="F26" s="169"/>
      <c r="G26" s="170"/>
    </row>
    <row r="27" spans="2:7">
      <c r="B27" s="167"/>
      <c r="C27" s="322"/>
      <c r="D27" s="322"/>
      <c r="E27" s="322"/>
      <c r="F27" s="169"/>
      <c r="G27" s="170"/>
    </row>
    <row r="28" spans="2:7">
      <c r="B28" s="167"/>
      <c r="C28" s="322"/>
      <c r="D28" s="322"/>
      <c r="E28" s="322"/>
      <c r="F28" s="169"/>
      <c r="G28" s="170"/>
    </row>
    <row r="29" spans="2:7">
      <c r="B29" s="167"/>
      <c r="C29" s="322"/>
      <c r="D29" s="322"/>
      <c r="E29" s="322"/>
      <c r="F29" s="169"/>
      <c r="G29" s="170"/>
    </row>
    <row r="30" spans="2:7">
      <c r="B30" s="167"/>
      <c r="C30" s="322"/>
      <c r="D30" s="322"/>
      <c r="E30" s="322"/>
      <c r="F30" s="169"/>
      <c r="G30" s="170"/>
    </row>
    <row r="31" spans="2:7">
      <c r="B31" s="167"/>
      <c r="C31" s="322"/>
      <c r="D31" s="322"/>
      <c r="E31" s="322"/>
      <c r="F31" s="169"/>
      <c r="G31" s="170"/>
    </row>
    <row r="32" spans="2:7">
      <c r="B32" s="167"/>
      <c r="C32" s="322"/>
      <c r="D32" s="322"/>
      <c r="E32" s="322"/>
      <c r="F32" s="169"/>
      <c r="G32" s="170"/>
    </row>
    <row r="33" spans="2:7">
      <c r="B33" s="167"/>
      <c r="C33" s="322"/>
      <c r="D33" s="322"/>
      <c r="E33" s="322"/>
      <c r="F33" s="169"/>
      <c r="G33" s="170"/>
    </row>
    <row r="34" spans="2:7">
      <c r="B34" s="167"/>
      <c r="C34" s="322"/>
      <c r="D34" s="322"/>
      <c r="E34" s="322"/>
      <c r="F34" s="169"/>
      <c r="G34" s="170"/>
    </row>
    <row r="35" spans="2:7">
      <c r="B35" s="167"/>
      <c r="C35" s="322"/>
      <c r="D35" s="322"/>
      <c r="E35" s="322"/>
      <c r="F35" s="169"/>
      <c r="G35" s="170"/>
    </row>
    <row r="36" spans="2:7">
      <c r="B36" s="167"/>
      <c r="C36" s="322"/>
      <c r="D36" s="322"/>
      <c r="E36" s="322"/>
      <c r="F36" s="169"/>
      <c r="G36" s="170"/>
    </row>
    <row r="37" spans="2:7">
      <c r="B37" s="167"/>
      <c r="C37" s="322"/>
      <c r="D37" s="322"/>
      <c r="E37" s="322"/>
      <c r="F37" s="169"/>
      <c r="G37" s="170"/>
    </row>
    <row r="38" spans="2:7">
      <c r="B38" s="167"/>
      <c r="C38" s="322"/>
      <c r="D38" s="322"/>
      <c r="E38" s="322"/>
      <c r="F38" s="169"/>
      <c r="G38" s="170"/>
    </row>
    <row r="39" spans="2:7">
      <c r="B39" s="167"/>
      <c r="C39" s="322"/>
      <c r="D39" s="322"/>
      <c r="E39" s="322"/>
      <c r="F39" s="169"/>
      <c r="G39" s="170"/>
    </row>
    <row r="40" spans="2:7">
      <c r="B40" s="167"/>
      <c r="C40" s="322"/>
      <c r="D40" s="322"/>
      <c r="E40" s="322"/>
      <c r="F40" s="169"/>
      <c r="G40" s="170"/>
    </row>
    <row r="41" spans="2:7">
      <c r="B41" s="167"/>
      <c r="C41" s="322"/>
      <c r="D41" s="322"/>
      <c r="E41" s="322"/>
      <c r="F41" s="169"/>
      <c r="G41" s="170"/>
    </row>
    <row r="42" spans="2:7">
      <c r="B42" s="167"/>
      <c r="C42" s="322"/>
      <c r="D42" s="322"/>
      <c r="E42" s="322"/>
      <c r="F42" s="169"/>
      <c r="G42" s="170"/>
    </row>
    <row r="43" spans="2:7">
      <c r="B43" s="167"/>
      <c r="C43" s="322"/>
      <c r="D43" s="322"/>
      <c r="E43" s="322"/>
      <c r="F43" s="169"/>
      <c r="G43" s="170"/>
    </row>
    <row r="44" spans="2:7">
      <c r="B44" s="167"/>
      <c r="C44" s="322"/>
      <c r="D44" s="322"/>
      <c r="E44" s="322"/>
      <c r="F44" s="169"/>
      <c r="G44" s="170"/>
    </row>
    <row r="45" spans="2:7">
      <c r="B45" s="167"/>
      <c r="C45" s="322"/>
      <c r="D45" s="322"/>
      <c r="E45" s="322"/>
      <c r="F45" s="169"/>
      <c r="G45" s="170"/>
    </row>
    <row r="46" spans="2:7">
      <c r="B46" s="167"/>
      <c r="C46" s="322"/>
      <c r="D46" s="322"/>
      <c r="E46" s="322"/>
      <c r="F46" s="169"/>
      <c r="G46" s="170"/>
    </row>
    <row r="47" spans="2:7">
      <c r="B47" s="167"/>
      <c r="C47" s="322"/>
      <c r="D47" s="322"/>
      <c r="E47" s="322"/>
      <c r="F47" s="169"/>
      <c r="G47" s="170"/>
    </row>
    <row r="48" spans="2:7">
      <c r="B48" s="167"/>
      <c r="C48" s="322"/>
      <c r="D48" s="322"/>
      <c r="E48" s="322"/>
      <c r="F48" s="169"/>
      <c r="G48" s="170"/>
    </row>
    <row r="49" spans="2:7">
      <c r="B49" s="167"/>
      <c r="C49" s="322"/>
      <c r="D49" s="322"/>
      <c r="E49" s="322"/>
      <c r="F49" s="169"/>
      <c r="G49" s="170"/>
    </row>
    <row r="50" spans="2:7">
      <c r="B50" s="167"/>
      <c r="C50" s="322"/>
      <c r="D50" s="322"/>
      <c r="E50" s="322"/>
      <c r="F50" s="169"/>
      <c r="G50" s="170"/>
    </row>
    <row r="51" spans="2:7">
      <c r="B51" s="167"/>
      <c r="C51" s="322"/>
      <c r="D51" s="322"/>
      <c r="E51" s="322"/>
      <c r="F51" s="169"/>
      <c r="G51" s="170"/>
    </row>
    <row r="52" spans="2:7">
      <c r="B52" s="167"/>
      <c r="C52" s="322"/>
      <c r="D52" s="322"/>
      <c r="E52" s="322"/>
      <c r="F52" s="169"/>
      <c r="G52" s="170"/>
    </row>
    <row r="53" spans="2:7">
      <c r="B53" s="167"/>
      <c r="C53" s="322"/>
      <c r="D53" s="322"/>
      <c r="E53" s="322"/>
      <c r="F53" s="169"/>
      <c r="G53" s="170"/>
    </row>
    <row r="54" spans="2:7">
      <c r="B54" s="167"/>
      <c r="C54" s="322"/>
      <c r="D54" s="322"/>
      <c r="E54" s="322"/>
      <c r="F54" s="169"/>
      <c r="G54" s="170"/>
    </row>
    <row r="55" spans="2:7">
      <c r="B55" s="167"/>
      <c r="C55" s="322"/>
      <c r="D55" s="322"/>
      <c r="E55" s="322"/>
      <c r="F55" s="169"/>
      <c r="G55" s="170"/>
    </row>
    <row r="56" spans="2:7">
      <c r="B56" s="167"/>
      <c r="C56" s="322"/>
      <c r="D56" s="322"/>
      <c r="E56" s="322"/>
      <c r="F56" s="169"/>
      <c r="G56" s="170"/>
    </row>
    <row r="57" spans="2:7">
      <c r="B57" s="167"/>
      <c r="C57" s="322"/>
      <c r="D57" s="322"/>
      <c r="E57" s="322"/>
      <c r="F57" s="169"/>
      <c r="G57" s="170"/>
    </row>
    <row r="58" spans="2:7">
      <c r="B58" s="167"/>
      <c r="C58" s="322"/>
      <c r="D58" s="322"/>
      <c r="E58" s="322"/>
      <c r="F58" s="169"/>
      <c r="G58" s="170"/>
    </row>
    <row r="59" spans="2:7">
      <c r="B59" s="167"/>
      <c r="C59" s="322"/>
      <c r="D59" s="322"/>
      <c r="E59" s="322"/>
      <c r="F59" s="169"/>
      <c r="G59" s="170"/>
    </row>
    <row r="60" spans="2:7">
      <c r="B60" s="167"/>
      <c r="C60" s="322"/>
      <c r="D60" s="322"/>
      <c r="E60" s="322"/>
      <c r="F60" s="169"/>
      <c r="G60" s="170"/>
    </row>
    <row r="61" spans="2:7">
      <c r="B61" s="167"/>
      <c r="C61" s="322"/>
      <c r="D61" s="322"/>
      <c r="E61" s="322"/>
      <c r="F61" s="169"/>
      <c r="G61" s="170"/>
    </row>
    <row r="62" spans="2:7">
      <c r="B62" s="167"/>
      <c r="C62" s="322"/>
      <c r="D62" s="322"/>
      <c r="E62" s="322"/>
      <c r="F62" s="169"/>
      <c r="G62" s="170"/>
    </row>
    <row r="63" spans="2:7">
      <c r="B63" s="167"/>
      <c r="C63" s="322"/>
      <c r="D63" s="322"/>
      <c r="E63" s="322"/>
      <c r="F63" s="169"/>
      <c r="G63" s="170"/>
    </row>
    <row r="64" spans="2:7">
      <c r="B64" s="167"/>
      <c r="C64" s="322"/>
      <c r="D64" s="322"/>
      <c r="E64" s="322"/>
      <c r="F64" s="169"/>
      <c r="G64" s="170"/>
    </row>
    <row r="65" spans="2:7">
      <c r="B65" s="167"/>
      <c r="C65" s="322"/>
      <c r="D65" s="322"/>
      <c r="E65" s="322"/>
      <c r="F65" s="169"/>
      <c r="G65" s="170"/>
    </row>
    <row r="66" spans="2:7">
      <c r="B66" s="167"/>
      <c r="C66" s="322"/>
      <c r="D66" s="322"/>
      <c r="E66" s="322"/>
      <c r="F66" s="169"/>
      <c r="G66" s="170"/>
    </row>
    <row r="67" spans="2:7">
      <c r="B67" s="167"/>
      <c r="C67" s="322"/>
      <c r="D67" s="322"/>
      <c r="E67" s="322"/>
      <c r="F67" s="169"/>
      <c r="G67" s="170"/>
    </row>
    <row r="68" spans="2:7">
      <c r="B68" s="167"/>
      <c r="C68" s="322"/>
      <c r="D68" s="322"/>
      <c r="E68" s="322"/>
      <c r="F68" s="169"/>
      <c r="G68" s="170"/>
    </row>
    <row r="69" spans="2:7">
      <c r="B69" s="167"/>
      <c r="C69" s="322"/>
      <c r="D69" s="322"/>
      <c r="E69" s="322"/>
      <c r="F69" s="169"/>
      <c r="G69" s="170"/>
    </row>
    <row r="70" spans="2:7">
      <c r="B70" s="167"/>
      <c r="C70" s="322"/>
      <c r="D70" s="322"/>
      <c r="E70" s="322"/>
      <c r="F70" s="169"/>
      <c r="G70" s="170"/>
    </row>
    <row r="71" spans="2:7">
      <c r="B71" s="167"/>
      <c r="C71" s="322"/>
      <c r="D71" s="322"/>
      <c r="E71" s="322"/>
      <c r="F71" s="169"/>
      <c r="G71" s="170"/>
    </row>
    <row r="72" spans="2:7">
      <c r="B72" s="167"/>
      <c r="C72" s="322"/>
      <c r="D72" s="322"/>
      <c r="E72" s="322"/>
      <c r="F72" s="169"/>
      <c r="G72" s="170"/>
    </row>
    <row r="73" spans="2:7">
      <c r="B73" s="167"/>
      <c r="C73" s="322"/>
      <c r="D73" s="322"/>
      <c r="E73" s="322"/>
      <c r="F73" s="169"/>
      <c r="G73" s="170"/>
    </row>
    <row r="74" spans="2:7">
      <c r="B74" s="167"/>
      <c r="C74" s="322"/>
      <c r="D74" s="322"/>
      <c r="E74" s="322"/>
      <c r="F74" s="169"/>
      <c r="G74" s="170"/>
    </row>
    <row r="75" spans="2:7">
      <c r="B75" s="167"/>
      <c r="C75" s="322"/>
      <c r="D75" s="322"/>
      <c r="E75" s="322"/>
      <c r="F75" s="169"/>
      <c r="G75" s="170"/>
    </row>
    <row r="76" spans="2:7">
      <c r="B76" s="167"/>
      <c r="C76" s="322"/>
      <c r="D76" s="322"/>
      <c r="E76" s="322"/>
      <c r="F76" s="169"/>
      <c r="G76" s="170"/>
    </row>
    <row r="77" spans="2:7">
      <c r="B77" s="167"/>
      <c r="C77" s="322"/>
      <c r="D77" s="322"/>
      <c r="E77" s="322"/>
      <c r="F77" s="169"/>
      <c r="G77" s="170"/>
    </row>
    <row r="78" spans="2:7">
      <c r="B78" s="167"/>
      <c r="C78" s="322"/>
      <c r="D78" s="322"/>
      <c r="E78" s="322"/>
      <c r="F78" s="169"/>
      <c r="G78" s="170"/>
    </row>
    <row r="79" spans="2:7">
      <c r="B79" s="167"/>
      <c r="C79" s="322"/>
      <c r="D79" s="322"/>
      <c r="E79" s="322"/>
      <c r="F79" s="169"/>
      <c r="G79" s="170"/>
    </row>
    <row r="80" spans="2:7">
      <c r="B80" s="167"/>
      <c r="C80" s="322"/>
      <c r="D80" s="322"/>
      <c r="E80" s="322"/>
      <c r="F80" s="169"/>
      <c r="G80" s="170"/>
    </row>
    <row r="81" spans="2:7">
      <c r="B81" s="167"/>
      <c r="C81" s="322"/>
      <c r="D81" s="322"/>
      <c r="E81" s="322"/>
      <c r="F81" s="169"/>
      <c r="G81" s="170"/>
    </row>
    <row r="82" spans="2:7">
      <c r="B82" s="167"/>
      <c r="C82" s="322"/>
      <c r="D82" s="322"/>
      <c r="E82" s="322"/>
      <c r="F82" s="169"/>
      <c r="G82" s="170"/>
    </row>
    <row r="83" spans="2:7">
      <c r="B83" s="167"/>
      <c r="C83" s="322"/>
      <c r="D83" s="322"/>
      <c r="E83" s="322"/>
      <c r="F83" s="169"/>
      <c r="G83" s="170"/>
    </row>
    <row r="84" spans="2:7">
      <c r="B84" s="167"/>
      <c r="C84" s="322"/>
      <c r="D84" s="322"/>
      <c r="E84" s="322"/>
      <c r="F84" s="169"/>
      <c r="G84" s="170"/>
    </row>
    <row r="85" spans="2:7">
      <c r="B85" s="167"/>
      <c r="C85" s="322"/>
      <c r="D85" s="322"/>
      <c r="E85" s="322"/>
      <c r="F85" s="169"/>
      <c r="G85" s="170"/>
    </row>
    <row r="86" spans="2:7">
      <c r="B86" s="167"/>
      <c r="C86" s="322"/>
      <c r="D86" s="322"/>
      <c r="E86" s="322"/>
      <c r="F86" s="169"/>
      <c r="G86" s="170"/>
    </row>
    <row r="87" spans="2:7">
      <c r="B87" s="167"/>
      <c r="C87" s="322"/>
      <c r="D87" s="322"/>
      <c r="E87" s="322"/>
      <c r="F87" s="169"/>
      <c r="G87" s="170"/>
    </row>
    <row r="88" spans="2:7">
      <c r="B88" s="167"/>
      <c r="C88" s="322"/>
      <c r="D88" s="322"/>
      <c r="E88" s="322"/>
      <c r="F88" s="169"/>
      <c r="G88" s="170"/>
    </row>
    <row r="89" spans="2:7">
      <c r="B89" s="167"/>
      <c r="C89" s="322"/>
      <c r="D89" s="322"/>
      <c r="E89" s="322"/>
      <c r="F89" s="169"/>
      <c r="G89" s="170"/>
    </row>
    <row r="90" spans="2:7">
      <c r="B90" s="167"/>
      <c r="C90" s="322"/>
      <c r="D90" s="322"/>
      <c r="E90" s="322"/>
      <c r="F90" s="169"/>
      <c r="G90" s="170"/>
    </row>
    <row r="91" spans="2:7">
      <c r="B91" s="167"/>
      <c r="C91" s="322"/>
      <c r="D91" s="322"/>
      <c r="E91" s="322"/>
      <c r="F91" s="169"/>
      <c r="G91" s="170"/>
    </row>
    <row r="92" spans="2:7">
      <c r="B92" s="167"/>
      <c r="C92" s="322"/>
      <c r="D92" s="322"/>
      <c r="E92" s="322"/>
      <c r="F92" s="169"/>
      <c r="G92" s="170"/>
    </row>
    <row r="93" spans="2:7">
      <c r="B93" s="167"/>
      <c r="C93" s="322"/>
      <c r="D93" s="322"/>
      <c r="E93" s="322"/>
      <c r="F93" s="169"/>
      <c r="G93" s="170"/>
    </row>
    <row r="94" spans="2:7">
      <c r="B94" s="167"/>
      <c r="C94" s="322"/>
      <c r="D94" s="322"/>
      <c r="E94" s="322"/>
      <c r="F94" s="169"/>
      <c r="G94" s="170"/>
    </row>
    <row r="95" spans="2:7">
      <c r="B95" s="167"/>
      <c r="C95" s="322"/>
      <c r="D95" s="322"/>
      <c r="E95" s="322"/>
      <c r="F95" s="169"/>
      <c r="G95" s="170"/>
    </row>
    <row r="96" spans="2:7">
      <c r="B96" s="167"/>
      <c r="C96" s="322"/>
      <c r="D96" s="322"/>
      <c r="E96" s="322"/>
      <c r="F96" s="169"/>
      <c r="G96" s="170"/>
    </row>
    <row r="97" spans="2:7">
      <c r="B97" s="167"/>
      <c r="C97" s="322"/>
      <c r="D97" s="322"/>
      <c r="E97" s="322"/>
      <c r="F97" s="169"/>
      <c r="G97" s="170"/>
    </row>
    <row r="98" spans="2:7">
      <c r="B98" s="167"/>
      <c r="C98" s="322"/>
      <c r="D98" s="322"/>
      <c r="E98" s="322"/>
      <c r="F98" s="169"/>
      <c r="G98" s="170"/>
    </row>
    <row r="99" spans="2:7">
      <c r="B99" s="167"/>
      <c r="C99" s="322"/>
      <c r="D99" s="322"/>
      <c r="E99" s="322"/>
      <c r="F99" s="169"/>
      <c r="G99" s="170"/>
    </row>
    <row r="100" spans="2:7">
      <c r="B100" s="167"/>
      <c r="C100" s="322"/>
      <c r="D100" s="322"/>
      <c r="E100" s="322"/>
      <c r="F100" s="169"/>
      <c r="G100" s="170"/>
    </row>
    <row r="101" spans="2:7">
      <c r="B101" s="167"/>
      <c r="C101" s="322"/>
      <c r="D101" s="322"/>
      <c r="E101" s="322"/>
      <c r="F101" s="169"/>
      <c r="G101" s="170"/>
    </row>
    <row r="102" spans="2:7">
      <c r="B102" s="167"/>
      <c r="C102" s="322"/>
      <c r="D102" s="322"/>
      <c r="E102" s="322"/>
      <c r="F102" s="169"/>
      <c r="G102" s="170"/>
    </row>
    <row r="103" spans="2:7">
      <c r="B103" s="167"/>
      <c r="C103" s="322"/>
      <c r="D103" s="322"/>
      <c r="E103" s="322"/>
      <c r="F103" s="169"/>
      <c r="G103" s="170"/>
    </row>
    <row r="104" spans="2:7">
      <c r="B104" s="167"/>
      <c r="C104" s="322"/>
      <c r="D104" s="322"/>
      <c r="E104" s="322"/>
      <c r="F104" s="169"/>
      <c r="G104" s="170"/>
    </row>
    <row r="105" spans="2:7">
      <c r="B105" s="167"/>
      <c r="C105" s="322"/>
      <c r="D105" s="322"/>
      <c r="E105" s="322"/>
      <c r="F105" s="169"/>
      <c r="G105" s="170"/>
    </row>
    <row r="106" spans="2:7">
      <c r="B106" s="167"/>
      <c r="C106" s="322"/>
      <c r="D106" s="322"/>
      <c r="E106" s="322"/>
      <c r="F106" s="169"/>
      <c r="G106" s="170"/>
    </row>
    <row r="107" spans="2:7">
      <c r="B107" s="167"/>
      <c r="C107" s="322"/>
      <c r="D107" s="322"/>
      <c r="E107" s="322"/>
      <c r="F107" s="169"/>
      <c r="G107" s="170"/>
    </row>
    <row r="108" spans="2:7">
      <c r="B108" s="167"/>
      <c r="C108" s="322"/>
      <c r="D108" s="322"/>
      <c r="E108" s="322"/>
      <c r="F108" s="169"/>
      <c r="G108" s="170"/>
    </row>
    <row r="109" spans="2:7">
      <c r="B109" s="167"/>
      <c r="C109" s="322"/>
      <c r="D109" s="322"/>
      <c r="E109" s="322"/>
      <c r="F109" s="169"/>
      <c r="G109" s="170"/>
    </row>
    <row r="110" spans="2:7">
      <c r="B110" s="167"/>
      <c r="C110" s="322"/>
      <c r="D110" s="322"/>
      <c r="E110" s="322"/>
      <c r="F110" s="169"/>
      <c r="G110" s="170"/>
    </row>
    <row r="111" spans="2:7">
      <c r="B111" s="167"/>
      <c r="C111" s="322"/>
      <c r="D111" s="322"/>
      <c r="E111" s="322"/>
      <c r="F111" s="169"/>
      <c r="G111" s="170"/>
    </row>
    <row r="112" spans="2:7">
      <c r="B112" s="167"/>
      <c r="C112" s="322"/>
      <c r="D112" s="322"/>
      <c r="E112" s="322"/>
      <c r="F112" s="169"/>
      <c r="G112" s="170"/>
    </row>
    <row r="113" spans="2:7">
      <c r="B113" s="167"/>
      <c r="C113" s="322"/>
      <c r="D113" s="322"/>
      <c r="E113" s="322"/>
      <c r="F113" s="169"/>
      <c r="G113" s="170"/>
    </row>
    <row r="114" spans="2:7">
      <c r="B114" s="167"/>
      <c r="C114" s="322"/>
      <c r="D114" s="322"/>
      <c r="E114" s="322"/>
      <c r="F114" s="169"/>
      <c r="G114" s="170"/>
    </row>
    <row r="115" spans="2:7">
      <c r="B115" s="167"/>
      <c r="C115" s="322"/>
      <c r="D115" s="322"/>
      <c r="E115" s="322"/>
      <c r="F115" s="169"/>
      <c r="G115" s="170"/>
    </row>
    <row r="116" spans="2:7">
      <c r="B116" s="167"/>
      <c r="C116" s="322"/>
      <c r="D116" s="322"/>
      <c r="E116" s="322"/>
      <c r="F116" s="169"/>
      <c r="G116" s="170"/>
    </row>
    <row r="117" spans="2:7">
      <c r="B117" s="167"/>
      <c r="C117" s="322"/>
      <c r="D117" s="322"/>
      <c r="E117" s="322"/>
      <c r="F117" s="169"/>
      <c r="G117" s="170"/>
    </row>
    <row r="118" spans="2:7">
      <c r="B118" s="167"/>
      <c r="C118" s="322"/>
      <c r="D118" s="322"/>
      <c r="E118" s="322"/>
      <c r="F118" s="169"/>
      <c r="G118" s="170"/>
    </row>
    <row r="119" spans="2:7">
      <c r="B119" s="167"/>
      <c r="C119" s="322"/>
      <c r="D119" s="322"/>
      <c r="E119" s="322"/>
      <c r="F119" s="169"/>
      <c r="G119" s="170"/>
    </row>
    <row r="120" spans="2:7">
      <c r="B120" s="167"/>
      <c r="C120" s="322"/>
      <c r="D120" s="322"/>
      <c r="E120" s="322"/>
      <c r="F120" s="169"/>
      <c r="G120" s="170"/>
    </row>
    <row r="121" spans="2:7">
      <c r="B121" s="167"/>
      <c r="C121" s="322"/>
      <c r="D121" s="322"/>
      <c r="E121" s="322"/>
      <c r="F121" s="169"/>
      <c r="G121" s="170"/>
    </row>
    <row r="122" spans="2:7">
      <c r="B122" s="167"/>
      <c r="C122" s="322"/>
      <c r="D122" s="322"/>
      <c r="E122" s="322"/>
      <c r="F122" s="169"/>
      <c r="G122" s="170"/>
    </row>
    <row r="123" spans="2:7">
      <c r="B123" s="167"/>
      <c r="C123" s="322"/>
      <c r="D123" s="322"/>
      <c r="E123" s="322"/>
      <c r="F123" s="169"/>
      <c r="G123" s="170"/>
    </row>
    <row r="124" spans="2:7">
      <c r="B124" s="167"/>
      <c r="C124" s="322"/>
      <c r="D124" s="322"/>
      <c r="E124" s="322"/>
      <c r="F124" s="169"/>
      <c r="G124" s="170"/>
    </row>
    <row r="125" spans="2:7">
      <c r="B125" s="167"/>
      <c r="C125" s="322"/>
      <c r="D125" s="322"/>
      <c r="E125" s="322"/>
      <c r="F125" s="169"/>
      <c r="G125" s="170"/>
    </row>
    <row r="126" spans="2:7">
      <c r="B126" s="167"/>
      <c r="C126" s="322"/>
      <c r="D126" s="322"/>
      <c r="E126" s="322"/>
      <c r="F126" s="169"/>
      <c r="G126" s="170"/>
    </row>
    <row r="127" spans="2:7">
      <c r="B127" s="167"/>
      <c r="C127" s="322"/>
      <c r="D127" s="322"/>
      <c r="E127" s="322"/>
      <c r="F127" s="169"/>
      <c r="G127" s="170"/>
    </row>
    <row r="128" spans="2:7">
      <c r="B128" s="167"/>
      <c r="C128" s="322"/>
      <c r="D128" s="322"/>
      <c r="E128" s="322"/>
      <c r="F128" s="169"/>
      <c r="G128" s="170"/>
    </row>
    <row r="129" spans="2:7">
      <c r="B129" s="167"/>
      <c r="C129" s="322"/>
      <c r="D129" s="322"/>
      <c r="E129" s="322"/>
      <c r="F129" s="169"/>
      <c r="G129" s="170"/>
    </row>
    <row r="130" spans="2:7">
      <c r="B130" s="167"/>
      <c r="C130" s="322"/>
      <c r="D130" s="322"/>
      <c r="E130" s="322"/>
      <c r="F130" s="169"/>
      <c r="G130" s="170"/>
    </row>
    <row r="131" spans="2:7">
      <c r="B131" s="167"/>
      <c r="C131" s="322"/>
      <c r="D131" s="322"/>
      <c r="E131" s="322"/>
      <c r="F131" s="169"/>
      <c r="G131" s="170"/>
    </row>
    <row r="132" spans="2:7">
      <c r="B132" s="167"/>
      <c r="C132" s="322"/>
      <c r="D132" s="322"/>
      <c r="E132" s="322"/>
      <c r="F132" s="169"/>
      <c r="G132" s="170"/>
    </row>
    <row r="133" spans="2:7">
      <c r="B133" s="167"/>
      <c r="C133" s="322"/>
      <c r="D133" s="322"/>
      <c r="E133" s="322"/>
      <c r="F133" s="169"/>
      <c r="G133" s="170"/>
    </row>
    <row r="134" spans="2:7">
      <c r="B134" s="167"/>
      <c r="C134" s="322"/>
      <c r="D134" s="322"/>
      <c r="E134" s="322"/>
      <c r="F134" s="169"/>
      <c r="G134" s="170"/>
    </row>
    <row r="135" spans="2:7">
      <c r="B135" s="167"/>
      <c r="C135" s="322"/>
      <c r="D135" s="322"/>
      <c r="E135" s="322"/>
      <c r="F135" s="169"/>
      <c r="G135" s="170"/>
    </row>
    <row r="136" spans="2:7">
      <c r="B136" s="167"/>
      <c r="C136" s="322"/>
      <c r="D136" s="322"/>
      <c r="E136" s="322"/>
      <c r="F136" s="169"/>
      <c r="G136" s="170"/>
    </row>
    <row r="137" spans="2:7">
      <c r="B137" s="167"/>
      <c r="C137" s="322"/>
      <c r="D137" s="322"/>
      <c r="E137" s="322"/>
      <c r="F137" s="169"/>
      <c r="G137" s="170"/>
    </row>
    <row r="138" spans="2:7">
      <c r="B138" s="167"/>
      <c r="C138" s="322"/>
      <c r="D138" s="322"/>
      <c r="E138" s="322"/>
      <c r="F138" s="169"/>
      <c r="G138" s="170"/>
    </row>
    <row r="139" spans="2:7">
      <c r="B139" s="167"/>
      <c r="C139" s="322"/>
      <c r="D139" s="322"/>
      <c r="E139" s="322"/>
      <c r="F139" s="169"/>
      <c r="G139" s="170"/>
    </row>
    <row r="140" spans="2:7">
      <c r="B140" s="167"/>
      <c r="C140" s="322"/>
      <c r="D140" s="322"/>
      <c r="E140" s="322"/>
      <c r="F140" s="169"/>
      <c r="G140" s="170"/>
    </row>
    <row r="141" spans="2:7">
      <c r="B141" s="167"/>
      <c r="C141" s="322"/>
      <c r="D141" s="322"/>
      <c r="E141" s="322"/>
      <c r="F141" s="169"/>
      <c r="G141" s="170"/>
    </row>
    <row r="142" spans="2:7">
      <c r="B142" s="167"/>
      <c r="C142" s="322"/>
      <c r="D142" s="322"/>
      <c r="E142" s="322"/>
      <c r="F142" s="169"/>
      <c r="G142" s="170"/>
    </row>
    <row r="143" spans="2:7">
      <c r="B143" s="167"/>
      <c r="C143" s="322"/>
      <c r="D143" s="322"/>
      <c r="E143" s="322"/>
      <c r="F143" s="169"/>
      <c r="G143" s="170"/>
    </row>
    <row r="144" spans="2:7">
      <c r="B144" s="167"/>
      <c r="C144" s="322"/>
      <c r="D144" s="322"/>
      <c r="E144" s="322"/>
      <c r="F144" s="169"/>
      <c r="G144" s="170"/>
    </row>
    <row r="145" spans="2:7">
      <c r="B145" s="167"/>
      <c r="C145" s="322"/>
      <c r="D145" s="322"/>
      <c r="E145" s="322"/>
      <c r="F145" s="169"/>
      <c r="G145" s="170"/>
    </row>
    <row r="146" spans="2:7">
      <c r="B146" s="167"/>
      <c r="C146" s="322"/>
      <c r="D146" s="322"/>
      <c r="E146" s="322"/>
      <c r="F146" s="169"/>
      <c r="G146" s="170"/>
    </row>
    <row r="147" spans="2:7">
      <c r="B147" s="167"/>
      <c r="C147" s="322"/>
      <c r="D147" s="322"/>
      <c r="E147" s="322"/>
      <c r="F147" s="169"/>
      <c r="G147" s="170"/>
    </row>
    <row r="148" spans="2:7">
      <c r="B148" s="167"/>
      <c r="C148" s="322"/>
      <c r="D148" s="322"/>
      <c r="E148" s="322"/>
      <c r="F148" s="169"/>
      <c r="G148" s="170"/>
    </row>
    <row r="149" spans="2:7">
      <c r="B149" s="167"/>
      <c r="C149" s="322"/>
      <c r="D149" s="322"/>
      <c r="E149" s="322"/>
      <c r="F149" s="169"/>
      <c r="G149" s="170"/>
    </row>
    <row r="150" spans="2:7">
      <c r="B150" s="167"/>
      <c r="C150" s="322"/>
      <c r="D150" s="322"/>
      <c r="E150" s="322"/>
      <c r="F150" s="169"/>
      <c r="G150" s="170"/>
    </row>
    <row r="151" spans="2:7">
      <c r="B151" s="167"/>
      <c r="C151" s="322"/>
      <c r="D151" s="322"/>
      <c r="E151" s="322"/>
      <c r="F151" s="169"/>
      <c r="G151" s="170"/>
    </row>
    <row r="152" spans="2:7">
      <c r="B152" s="167"/>
      <c r="C152" s="322"/>
      <c r="D152" s="322"/>
      <c r="E152" s="322"/>
      <c r="F152" s="169"/>
      <c r="G152" s="170"/>
    </row>
    <row r="153" spans="2:7">
      <c r="B153" s="167"/>
      <c r="C153" s="322"/>
      <c r="D153" s="322"/>
      <c r="E153" s="322"/>
      <c r="F153" s="169"/>
      <c r="G153" s="170"/>
    </row>
    <row r="154" spans="2:7">
      <c r="B154" s="167"/>
      <c r="C154" s="322"/>
      <c r="D154" s="322"/>
      <c r="E154" s="322"/>
      <c r="F154" s="169"/>
      <c r="G154" s="170"/>
    </row>
    <row r="155" spans="2:7">
      <c r="B155" s="167"/>
      <c r="C155" s="322"/>
      <c r="D155" s="322"/>
      <c r="E155" s="322"/>
      <c r="F155" s="169"/>
      <c r="G155" s="170"/>
    </row>
    <row r="156" spans="2:7">
      <c r="B156" s="167"/>
      <c r="C156" s="322"/>
      <c r="D156" s="322"/>
      <c r="E156" s="322"/>
      <c r="F156" s="169"/>
      <c r="G156" s="170"/>
    </row>
    <row r="157" spans="2:7">
      <c r="B157" s="167"/>
      <c r="C157" s="322"/>
      <c r="D157" s="322"/>
      <c r="E157" s="322"/>
      <c r="F157" s="169"/>
      <c r="G157" s="170"/>
    </row>
    <row r="158" spans="2:7">
      <c r="B158" s="167"/>
      <c r="C158" s="322"/>
      <c r="D158" s="322"/>
      <c r="E158" s="322"/>
      <c r="F158" s="169"/>
      <c r="G158" s="170"/>
    </row>
    <row r="159" spans="2:7">
      <c r="B159" s="167"/>
      <c r="C159" s="322"/>
      <c r="D159" s="322"/>
      <c r="E159" s="322"/>
      <c r="F159" s="169"/>
      <c r="G159" s="170"/>
    </row>
    <row r="160" spans="2:7">
      <c r="B160" s="167"/>
      <c r="C160" s="322"/>
      <c r="D160" s="322"/>
      <c r="E160" s="322"/>
      <c r="F160" s="169"/>
      <c r="G160" s="170"/>
    </row>
    <row r="161" spans="2:7">
      <c r="B161" s="167"/>
      <c r="C161" s="322"/>
      <c r="D161" s="322"/>
      <c r="E161" s="322"/>
      <c r="F161" s="169"/>
      <c r="G161" s="170"/>
    </row>
    <row r="162" spans="2:7">
      <c r="B162" s="167"/>
      <c r="C162" s="322"/>
      <c r="D162" s="322"/>
      <c r="E162" s="322"/>
      <c r="F162" s="169"/>
      <c r="G162" s="170"/>
    </row>
    <row r="163" spans="2:7">
      <c r="B163" s="167"/>
      <c r="C163" s="322"/>
      <c r="D163" s="322"/>
      <c r="E163" s="322"/>
      <c r="F163" s="169"/>
      <c r="G163" s="170"/>
    </row>
    <row r="164" spans="2:7">
      <c r="B164" s="167"/>
      <c r="C164" s="322"/>
      <c r="D164" s="322"/>
      <c r="E164" s="322"/>
      <c r="F164" s="169"/>
      <c r="G164" s="170"/>
    </row>
    <row r="165" spans="2:7">
      <c r="B165" s="167"/>
      <c r="C165" s="322"/>
      <c r="D165" s="322"/>
      <c r="E165" s="322"/>
      <c r="F165" s="169"/>
      <c r="G165" s="170"/>
    </row>
    <row r="166" spans="2:7">
      <c r="B166" s="167"/>
      <c r="C166" s="322"/>
      <c r="D166" s="322"/>
      <c r="E166" s="322"/>
      <c r="F166" s="169"/>
      <c r="G166" s="170"/>
    </row>
    <row r="167" spans="2:7">
      <c r="B167" s="167"/>
      <c r="C167" s="322"/>
      <c r="D167" s="322"/>
      <c r="E167" s="322"/>
      <c r="F167" s="169"/>
      <c r="G167" s="170"/>
    </row>
    <row r="168" spans="2:7">
      <c r="B168" s="167"/>
      <c r="C168" s="322"/>
      <c r="D168" s="322"/>
      <c r="E168" s="322"/>
      <c r="F168" s="169"/>
      <c r="G168" s="170"/>
    </row>
    <row r="169" spans="2:7">
      <c r="B169" s="167"/>
      <c r="C169" s="322"/>
      <c r="D169" s="322"/>
      <c r="E169" s="322"/>
      <c r="F169" s="169"/>
      <c r="G169" s="170"/>
    </row>
    <row r="170" spans="2:7">
      <c r="B170" s="167"/>
      <c r="C170" s="322"/>
      <c r="D170" s="322"/>
      <c r="E170" s="322"/>
      <c r="F170" s="169"/>
      <c r="G170" s="170"/>
    </row>
    <row r="171" spans="2:7">
      <c r="B171" s="167"/>
      <c r="C171" s="322"/>
      <c r="D171" s="322"/>
      <c r="E171" s="322"/>
      <c r="F171" s="169"/>
      <c r="G171" s="170"/>
    </row>
    <row r="172" spans="2:7">
      <c r="B172" s="167"/>
      <c r="C172" s="322"/>
      <c r="D172" s="322"/>
      <c r="E172" s="322"/>
      <c r="F172" s="169"/>
      <c r="G172" s="170"/>
    </row>
    <row r="173" spans="2:7">
      <c r="B173" s="167"/>
      <c r="C173" s="322"/>
      <c r="D173" s="322"/>
      <c r="E173" s="322"/>
      <c r="F173" s="169"/>
      <c r="G173" s="170"/>
    </row>
    <row r="174" spans="2:7">
      <c r="B174" s="167"/>
      <c r="C174" s="322"/>
      <c r="D174" s="322"/>
      <c r="E174" s="322"/>
      <c r="F174" s="169"/>
      <c r="G174" s="170"/>
    </row>
    <row r="175" spans="2:7">
      <c r="B175" s="167"/>
      <c r="C175" s="322"/>
      <c r="D175" s="322"/>
      <c r="E175" s="322"/>
      <c r="F175" s="169"/>
      <c r="G175" s="170"/>
    </row>
    <row r="176" spans="2:7">
      <c r="B176" s="167"/>
      <c r="C176" s="322"/>
      <c r="D176" s="322"/>
      <c r="E176" s="322"/>
      <c r="F176" s="169"/>
      <c r="G176" s="170"/>
    </row>
    <row r="177" spans="2:7">
      <c r="B177" s="167"/>
      <c r="C177" s="322"/>
      <c r="D177" s="322"/>
      <c r="E177" s="322"/>
      <c r="F177" s="169"/>
      <c r="G177" s="170"/>
    </row>
    <row r="178" spans="2:7">
      <c r="B178" s="167"/>
      <c r="C178" s="322"/>
      <c r="D178" s="322"/>
      <c r="E178" s="322"/>
      <c r="F178" s="169"/>
      <c r="G178" s="170"/>
    </row>
    <row r="179" spans="2:7">
      <c r="B179" s="167"/>
      <c r="C179" s="322"/>
      <c r="D179" s="322"/>
      <c r="E179" s="322"/>
      <c r="F179" s="169"/>
      <c r="G179" s="170"/>
    </row>
    <row r="180" spans="2:7">
      <c r="B180" s="167"/>
      <c r="C180" s="322"/>
      <c r="D180" s="322"/>
      <c r="E180" s="322"/>
      <c r="F180" s="169"/>
      <c r="G180" s="170"/>
    </row>
    <row r="181" spans="2:7">
      <c r="B181" s="167"/>
      <c r="C181" s="322"/>
      <c r="D181" s="322"/>
      <c r="E181" s="322"/>
      <c r="F181" s="169"/>
      <c r="G181" s="170"/>
    </row>
    <row r="182" spans="2:7">
      <c r="B182" s="167"/>
      <c r="C182" s="322"/>
      <c r="D182" s="322"/>
      <c r="E182" s="322"/>
      <c r="F182" s="169"/>
      <c r="G182" s="170"/>
    </row>
    <row r="183" spans="2:7">
      <c r="B183" s="167"/>
      <c r="C183" s="322"/>
      <c r="D183" s="322"/>
      <c r="E183" s="322"/>
      <c r="F183" s="169"/>
      <c r="G183" s="170"/>
    </row>
    <row r="184" spans="2:7">
      <c r="B184" s="167"/>
      <c r="C184" s="322"/>
      <c r="D184" s="322"/>
      <c r="E184" s="322"/>
      <c r="F184" s="169"/>
      <c r="G184" s="170"/>
    </row>
    <row r="185" spans="2:7">
      <c r="B185" s="167"/>
      <c r="C185" s="322"/>
      <c r="D185" s="322"/>
      <c r="E185" s="322"/>
      <c r="F185" s="169"/>
      <c r="G185" s="170"/>
    </row>
    <row r="186" spans="2:7">
      <c r="B186" s="167"/>
      <c r="C186" s="322"/>
      <c r="D186" s="322"/>
      <c r="E186" s="322"/>
      <c r="F186" s="169"/>
      <c r="G186" s="170"/>
    </row>
    <row r="187" spans="2:7">
      <c r="B187" s="167"/>
      <c r="C187" s="322"/>
      <c r="D187" s="322"/>
      <c r="E187" s="322"/>
      <c r="F187" s="169"/>
      <c r="G187" s="170"/>
    </row>
    <row r="188" spans="2:7">
      <c r="B188" s="167"/>
      <c r="C188" s="322"/>
      <c r="D188" s="322"/>
      <c r="E188" s="322"/>
      <c r="F188" s="169"/>
      <c r="G188" s="170"/>
    </row>
    <row r="189" spans="2:7">
      <c r="B189" s="167"/>
      <c r="C189" s="322"/>
      <c r="D189" s="322"/>
      <c r="E189" s="322"/>
      <c r="F189" s="169"/>
      <c r="G189" s="170"/>
    </row>
    <row r="190" spans="2:7">
      <c r="B190" s="167"/>
      <c r="C190" s="322"/>
      <c r="D190" s="322"/>
      <c r="E190" s="322"/>
      <c r="F190" s="169"/>
      <c r="G190" s="170"/>
    </row>
    <row r="191" spans="2:7">
      <c r="B191" s="167"/>
      <c r="C191" s="322"/>
      <c r="D191" s="322"/>
      <c r="E191" s="322"/>
      <c r="F191" s="169"/>
      <c r="G191" s="170"/>
    </row>
    <row r="192" spans="2:7">
      <c r="B192" s="167"/>
      <c r="C192" s="322"/>
      <c r="D192" s="322"/>
      <c r="E192" s="322"/>
      <c r="F192" s="169"/>
      <c r="G192" s="170"/>
    </row>
    <row r="193" spans="2:7">
      <c r="B193" s="167"/>
      <c r="C193" s="322"/>
      <c r="D193" s="322"/>
      <c r="E193" s="322"/>
      <c r="F193" s="169"/>
      <c r="G193" s="170"/>
    </row>
    <row r="194" spans="2:7">
      <c r="B194" s="167"/>
      <c r="C194" s="322"/>
      <c r="D194" s="322"/>
      <c r="E194" s="322"/>
      <c r="F194" s="169"/>
      <c r="G194" s="170"/>
    </row>
    <row r="195" spans="2:7">
      <c r="B195" s="167"/>
      <c r="C195" s="322"/>
      <c r="D195" s="322"/>
      <c r="E195" s="322"/>
      <c r="F195" s="169"/>
      <c r="G195" s="170"/>
    </row>
    <row r="196" spans="2:7">
      <c r="B196" s="167"/>
      <c r="C196" s="322"/>
      <c r="D196" s="322"/>
      <c r="E196" s="322"/>
      <c r="F196" s="169"/>
      <c r="G196" s="170"/>
    </row>
    <row r="197" spans="2:7">
      <c r="B197" s="167"/>
      <c r="C197" s="322"/>
      <c r="D197" s="322"/>
      <c r="E197" s="322"/>
      <c r="F197" s="169"/>
      <c r="G197" s="170"/>
    </row>
    <row r="198" spans="2:7">
      <c r="B198" s="167"/>
      <c r="C198" s="322"/>
      <c r="D198" s="322"/>
      <c r="E198" s="322"/>
      <c r="F198" s="169"/>
      <c r="G198" s="170"/>
    </row>
    <row r="199" spans="2:7">
      <c r="B199" s="167"/>
      <c r="C199" s="322"/>
      <c r="D199" s="322"/>
      <c r="E199" s="322"/>
      <c r="F199" s="169"/>
      <c r="G199" s="170"/>
    </row>
    <row r="200" spans="2:7">
      <c r="B200" s="167"/>
      <c r="C200" s="322"/>
      <c r="D200" s="322"/>
      <c r="E200" s="322"/>
      <c r="F200" s="169"/>
      <c r="G200" s="170"/>
    </row>
    <row r="201" spans="2:7">
      <c r="B201" s="167"/>
      <c r="C201" s="322"/>
      <c r="D201" s="322"/>
      <c r="E201" s="322"/>
      <c r="F201" s="169"/>
      <c r="G201" s="170"/>
    </row>
    <row r="202" spans="2:7">
      <c r="B202" s="167"/>
      <c r="C202" s="322"/>
      <c r="D202" s="322"/>
      <c r="E202" s="322"/>
      <c r="F202" s="169"/>
      <c r="G202" s="170"/>
    </row>
    <row r="203" spans="2:7">
      <c r="B203" s="167"/>
      <c r="C203" s="322"/>
      <c r="D203" s="322"/>
      <c r="E203" s="322"/>
      <c r="F203" s="169"/>
      <c r="G203" s="170"/>
    </row>
    <row r="204" spans="2:7">
      <c r="B204" s="167"/>
      <c r="C204" s="322"/>
      <c r="D204" s="322"/>
      <c r="E204" s="322"/>
      <c r="F204" s="169"/>
      <c r="G204" s="170"/>
    </row>
    <row r="205" spans="2:7">
      <c r="B205" s="167"/>
      <c r="C205" s="322"/>
      <c r="D205" s="322"/>
      <c r="E205" s="322"/>
      <c r="F205" s="169"/>
      <c r="G205" s="170"/>
    </row>
    <row r="206" spans="2:7">
      <c r="B206" s="167"/>
      <c r="C206" s="322"/>
      <c r="D206" s="322"/>
      <c r="E206" s="322"/>
      <c r="F206" s="169"/>
      <c r="G206" s="170"/>
    </row>
    <row r="207" spans="2:7">
      <c r="B207" s="167"/>
      <c r="C207" s="322"/>
      <c r="D207" s="322"/>
      <c r="E207" s="322"/>
      <c r="F207" s="169"/>
      <c r="G207" s="170"/>
    </row>
    <row r="208" spans="2:7">
      <c r="B208" s="167"/>
      <c r="C208" s="322"/>
      <c r="D208" s="322"/>
      <c r="E208" s="322"/>
      <c r="F208" s="169"/>
      <c r="G208" s="170"/>
    </row>
    <row r="209" spans="2:7">
      <c r="B209" s="167"/>
      <c r="C209" s="322"/>
      <c r="D209" s="322"/>
      <c r="E209" s="322"/>
      <c r="F209" s="169"/>
      <c r="G209" s="170"/>
    </row>
    <row r="210" spans="2:7">
      <c r="B210" s="167"/>
      <c r="C210" s="322"/>
      <c r="D210" s="322"/>
      <c r="E210" s="322"/>
      <c r="F210" s="169"/>
      <c r="G210" s="170"/>
    </row>
    <row r="211" spans="2:7">
      <c r="B211" s="167"/>
      <c r="C211" s="322"/>
      <c r="D211" s="322"/>
      <c r="E211" s="322"/>
      <c r="F211" s="169"/>
      <c r="G211" s="170"/>
    </row>
    <row r="212" spans="2:7">
      <c r="B212" s="167"/>
      <c r="C212" s="322"/>
      <c r="D212" s="322"/>
      <c r="E212" s="322"/>
      <c r="F212" s="169"/>
      <c r="G212" s="170"/>
    </row>
    <row r="213" spans="2:7">
      <c r="B213" s="167"/>
      <c r="C213" s="322"/>
      <c r="D213" s="322"/>
      <c r="E213" s="322"/>
      <c r="F213" s="169"/>
      <c r="G213" s="170"/>
    </row>
    <row r="214" spans="2:7">
      <c r="B214" s="167"/>
      <c r="C214" s="322"/>
      <c r="D214" s="322"/>
      <c r="E214" s="322"/>
      <c r="F214" s="169"/>
      <c r="G214" s="170"/>
    </row>
    <row r="215" spans="2:7">
      <c r="B215" s="167"/>
      <c r="C215" s="322"/>
      <c r="D215" s="322"/>
      <c r="E215" s="322"/>
      <c r="F215" s="169"/>
      <c r="G215" s="170"/>
    </row>
    <row r="216" spans="2:7">
      <c r="B216" s="167"/>
      <c r="C216" s="322"/>
      <c r="D216" s="322"/>
      <c r="E216" s="322"/>
      <c r="F216" s="169"/>
      <c r="G216" s="170"/>
    </row>
    <row r="217" spans="2:7">
      <c r="B217" s="167"/>
      <c r="C217" s="322"/>
      <c r="D217" s="322"/>
      <c r="E217" s="322"/>
      <c r="F217" s="169"/>
      <c r="G217" s="170"/>
    </row>
    <row r="218" spans="2:7">
      <c r="B218" s="167"/>
      <c r="C218" s="322"/>
      <c r="D218" s="322"/>
      <c r="E218" s="322"/>
      <c r="F218" s="169"/>
      <c r="G218" s="170"/>
    </row>
    <row r="219" spans="2:7">
      <c r="B219" s="167"/>
      <c r="C219" s="322"/>
      <c r="D219" s="322"/>
      <c r="E219" s="322"/>
      <c r="F219" s="169"/>
      <c r="G219" s="170"/>
    </row>
    <row r="220" spans="2:7">
      <c r="B220" s="167"/>
      <c r="C220" s="322"/>
      <c r="D220" s="322"/>
      <c r="E220" s="322"/>
      <c r="F220" s="169"/>
      <c r="G220" s="170"/>
    </row>
    <row r="221" spans="2:7">
      <c r="B221" s="167"/>
      <c r="C221" s="322"/>
      <c r="D221" s="322"/>
      <c r="E221" s="322"/>
      <c r="F221" s="169"/>
      <c r="G221" s="170"/>
    </row>
    <row r="222" spans="2:7">
      <c r="B222" s="167"/>
      <c r="C222" s="322"/>
      <c r="D222" s="322"/>
      <c r="E222" s="322"/>
      <c r="F222" s="169"/>
      <c r="G222" s="170"/>
    </row>
    <row r="223" spans="2:7">
      <c r="B223" s="167"/>
      <c r="C223" s="322"/>
      <c r="D223" s="322"/>
      <c r="E223" s="322"/>
      <c r="F223" s="169"/>
      <c r="G223" s="170"/>
    </row>
    <row r="224" spans="2:7">
      <c r="B224" s="167"/>
      <c r="C224" s="322"/>
      <c r="D224" s="322"/>
      <c r="E224" s="322"/>
      <c r="F224" s="169"/>
      <c r="G224" s="170"/>
    </row>
    <row r="225" spans="2:7">
      <c r="B225" s="167"/>
      <c r="C225" s="322"/>
      <c r="D225" s="322"/>
      <c r="E225" s="322"/>
      <c r="F225" s="169"/>
      <c r="G225" s="170"/>
    </row>
    <row r="226" spans="2:7">
      <c r="B226" s="167"/>
      <c r="C226" s="322"/>
      <c r="D226" s="322"/>
      <c r="E226" s="322"/>
      <c r="F226" s="169"/>
      <c r="G226" s="170"/>
    </row>
    <row r="227" spans="2:7">
      <c r="B227" s="167"/>
      <c r="C227" s="322"/>
      <c r="D227" s="322"/>
      <c r="E227" s="322"/>
      <c r="F227" s="169"/>
      <c r="G227" s="170"/>
    </row>
    <row r="228" spans="2:7">
      <c r="B228" s="167"/>
      <c r="C228" s="322"/>
      <c r="D228" s="322"/>
      <c r="E228" s="322"/>
      <c r="F228" s="169"/>
      <c r="G228" s="170"/>
    </row>
    <row r="229" spans="2:7">
      <c r="B229" s="167"/>
      <c r="C229" s="322"/>
      <c r="D229" s="322"/>
      <c r="E229" s="322"/>
      <c r="F229" s="169"/>
      <c r="G229" s="170"/>
    </row>
    <row r="230" spans="2:7">
      <c r="B230" s="167"/>
      <c r="C230" s="322"/>
      <c r="D230" s="322"/>
      <c r="E230" s="322"/>
      <c r="F230" s="169"/>
      <c r="G230" s="170"/>
    </row>
    <row r="231" spans="2:7">
      <c r="B231" s="167"/>
      <c r="C231" s="322"/>
      <c r="D231" s="322"/>
      <c r="E231" s="322"/>
      <c r="F231" s="169"/>
      <c r="G231" s="170"/>
    </row>
    <row r="232" spans="2:7">
      <c r="B232" s="167"/>
      <c r="C232" s="322"/>
      <c r="D232" s="322"/>
      <c r="E232" s="322"/>
      <c r="F232" s="169"/>
      <c r="G232" s="170"/>
    </row>
    <row r="233" spans="2:7">
      <c r="B233" s="167"/>
      <c r="C233" s="322"/>
      <c r="D233" s="322"/>
      <c r="E233" s="322"/>
      <c r="F233" s="169"/>
      <c r="G233" s="170"/>
    </row>
    <row r="234" spans="2:7">
      <c r="B234" s="167"/>
      <c r="C234" s="322"/>
      <c r="D234" s="322"/>
      <c r="E234" s="322"/>
      <c r="F234" s="169"/>
      <c r="G234" s="170"/>
    </row>
    <row r="235" spans="2:7">
      <c r="B235" s="167"/>
      <c r="C235" s="322"/>
      <c r="D235" s="322"/>
      <c r="E235" s="322"/>
      <c r="F235" s="169"/>
      <c r="G235" s="170"/>
    </row>
    <row r="236" spans="2:7">
      <c r="B236" s="167"/>
      <c r="C236" s="322"/>
      <c r="D236" s="322"/>
      <c r="E236" s="322"/>
      <c r="F236" s="169"/>
      <c r="G236" s="170"/>
    </row>
    <row r="237" spans="2:7">
      <c r="B237" s="167"/>
      <c r="C237" s="322"/>
      <c r="D237" s="322"/>
      <c r="E237" s="322"/>
      <c r="F237" s="169"/>
      <c r="G237" s="170"/>
    </row>
    <row r="238" spans="2:7">
      <c r="B238" s="167"/>
      <c r="C238" s="322"/>
      <c r="D238" s="322"/>
      <c r="E238" s="322"/>
      <c r="F238" s="169"/>
      <c r="G238" s="170"/>
    </row>
    <row r="239" spans="2:7">
      <c r="B239" s="167"/>
      <c r="C239" s="322"/>
      <c r="D239" s="322"/>
      <c r="E239" s="322"/>
      <c r="F239" s="169"/>
      <c r="G239" s="170"/>
    </row>
    <row r="240" spans="2:7">
      <c r="B240" s="167"/>
      <c r="C240" s="322"/>
      <c r="D240" s="322"/>
      <c r="E240" s="322"/>
      <c r="F240" s="169"/>
      <c r="G240" s="170"/>
    </row>
    <row r="241" spans="2:7">
      <c r="B241" s="167"/>
      <c r="C241" s="322"/>
      <c r="D241" s="322"/>
      <c r="E241" s="322"/>
      <c r="F241" s="169"/>
      <c r="G241" s="170"/>
    </row>
    <row r="242" spans="2:7">
      <c r="B242" s="167"/>
      <c r="C242" s="322"/>
      <c r="D242" s="322"/>
      <c r="E242" s="322"/>
      <c r="F242" s="169"/>
      <c r="G242" s="170"/>
    </row>
    <row r="243" spans="2:7">
      <c r="B243" s="167"/>
      <c r="C243" s="322"/>
      <c r="D243" s="322"/>
      <c r="E243" s="322"/>
      <c r="F243" s="169"/>
      <c r="G243" s="170"/>
    </row>
    <row r="244" spans="2:7">
      <c r="B244" s="167"/>
      <c r="C244" s="322"/>
      <c r="D244" s="322"/>
      <c r="E244" s="322"/>
      <c r="F244" s="169"/>
      <c r="G244" s="170"/>
    </row>
    <row r="245" spans="2:7">
      <c r="B245" s="167"/>
      <c r="C245" s="322"/>
      <c r="D245" s="322"/>
      <c r="E245" s="322"/>
      <c r="F245" s="169"/>
      <c r="G245" s="170"/>
    </row>
    <row r="246" spans="2:7">
      <c r="B246" s="167"/>
      <c r="C246" s="322"/>
      <c r="D246" s="322"/>
      <c r="E246" s="322"/>
      <c r="F246" s="169"/>
      <c r="G246" s="170"/>
    </row>
    <row r="247" spans="2:7">
      <c r="B247" s="167"/>
      <c r="C247" s="322"/>
      <c r="D247" s="322"/>
      <c r="E247" s="322"/>
      <c r="F247" s="169"/>
      <c r="G247" s="170"/>
    </row>
    <row r="248" spans="2:7">
      <c r="B248" s="167"/>
      <c r="C248" s="322"/>
      <c r="D248" s="322"/>
      <c r="E248" s="322"/>
      <c r="F248" s="169"/>
      <c r="G248" s="170"/>
    </row>
    <row r="249" spans="2:7">
      <c r="B249" s="167"/>
      <c r="C249" s="322"/>
      <c r="D249" s="322"/>
      <c r="E249" s="322"/>
      <c r="F249" s="169"/>
      <c r="G249" s="170"/>
    </row>
    <row r="250" spans="2:7">
      <c r="B250" s="167"/>
      <c r="C250" s="322"/>
      <c r="D250" s="322"/>
      <c r="E250" s="322"/>
      <c r="F250" s="169"/>
      <c r="G250" s="170"/>
    </row>
    <row r="251" spans="2:7">
      <c r="B251" s="167"/>
      <c r="C251" s="322"/>
      <c r="D251" s="322"/>
      <c r="E251" s="322"/>
      <c r="F251" s="169"/>
      <c r="G251" s="170"/>
    </row>
    <row r="252" spans="2:7">
      <c r="B252" s="167"/>
      <c r="C252" s="322"/>
      <c r="D252" s="322"/>
      <c r="E252" s="322"/>
      <c r="F252" s="169"/>
      <c r="G252" s="170"/>
    </row>
    <row r="253" spans="2:7">
      <c r="B253" s="167"/>
      <c r="C253" s="322"/>
      <c r="D253" s="322"/>
      <c r="E253" s="322"/>
      <c r="F253" s="169"/>
      <c r="G253" s="170"/>
    </row>
    <row r="254" spans="2:7">
      <c r="B254" s="167"/>
      <c r="C254" s="322"/>
      <c r="D254" s="322"/>
      <c r="E254" s="322"/>
      <c r="F254" s="169"/>
      <c r="G254" s="170"/>
    </row>
    <row r="255" spans="2:7">
      <c r="B255" s="167"/>
      <c r="C255" s="322"/>
      <c r="D255" s="322"/>
      <c r="E255" s="322"/>
      <c r="F255" s="169"/>
      <c r="G255" s="170"/>
    </row>
    <row r="256" spans="2:7">
      <c r="B256" s="167"/>
      <c r="C256" s="322"/>
      <c r="D256" s="322"/>
      <c r="E256" s="322"/>
      <c r="F256" s="169"/>
      <c r="G256" s="170"/>
    </row>
    <row r="257" spans="2:7">
      <c r="B257" s="167"/>
      <c r="C257" s="322"/>
      <c r="D257" s="322"/>
      <c r="E257" s="322"/>
      <c r="F257" s="169"/>
      <c r="G257" s="170"/>
    </row>
    <row r="258" spans="2:7">
      <c r="B258" s="167"/>
      <c r="C258" s="322"/>
      <c r="D258" s="322"/>
      <c r="E258" s="322"/>
      <c r="F258" s="169"/>
      <c r="G258" s="170"/>
    </row>
    <row r="259" spans="2:7">
      <c r="B259" s="167"/>
      <c r="C259" s="322"/>
      <c r="D259" s="322"/>
      <c r="E259" s="322"/>
      <c r="F259" s="169"/>
      <c r="G259" s="170"/>
    </row>
    <row r="260" spans="2:7">
      <c r="B260" s="167"/>
      <c r="C260" s="322"/>
      <c r="D260" s="322"/>
      <c r="E260" s="322"/>
      <c r="F260" s="169"/>
      <c r="G260" s="170"/>
    </row>
    <row r="261" spans="2:7">
      <c r="B261" s="167"/>
      <c r="C261" s="322"/>
      <c r="D261" s="322"/>
      <c r="E261" s="322"/>
      <c r="F261" s="169"/>
      <c r="G261" s="170"/>
    </row>
    <row r="262" spans="2:7">
      <c r="B262" s="167"/>
      <c r="C262" s="322"/>
      <c r="D262" s="322"/>
      <c r="E262" s="322"/>
      <c r="F262" s="169"/>
      <c r="G262" s="170"/>
    </row>
    <row r="263" spans="2:7">
      <c r="B263" s="167"/>
      <c r="C263" s="322"/>
      <c r="D263" s="322"/>
      <c r="E263" s="322"/>
      <c r="F263" s="169"/>
      <c r="G263" s="170"/>
    </row>
    <row r="264" spans="2:7">
      <c r="B264" s="167"/>
      <c r="C264" s="322"/>
      <c r="D264" s="322"/>
      <c r="E264" s="322"/>
      <c r="F264" s="169"/>
      <c r="G264" s="170"/>
    </row>
    <row r="265" spans="2:7">
      <c r="B265" s="167"/>
      <c r="C265" s="322"/>
      <c r="D265" s="322"/>
      <c r="E265" s="322"/>
      <c r="F265" s="169"/>
      <c r="G265" s="170"/>
    </row>
    <row r="266" spans="2:7">
      <c r="B266" s="167"/>
      <c r="C266" s="322"/>
      <c r="D266" s="322"/>
      <c r="E266" s="322"/>
      <c r="F266" s="169"/>
      <c r="G266" s="170"/>
    </row>
    <row r="267" spans="2:7">
      <c r="B267" s="167"/>
      <c r="C267" s="322"/>
      <c r="D267" s="322"/>
      <c r="E267" s="322"/>
      <c r="F267" s="169"/>
      <c r="G267" s="170"/>
    </row>
    <row r="268" spans="2:7">
      <c r="B268" s="167"/>
      <c r="C268" s="322"/>
      <c r="D268" s="322"/>
      <c r="E268" s="322"/>
      <c r="F268" s="169"/>
      <c r="G268" s="170"/>
    </row>
    <row r="269" spans="2:7">
      <c r="B269" s="167"/>
      <c r="C269" s="322"/>
      <c r="D269" s="322"/>
      <c r="E269" s="322"/>
      <c r="F269" s="169"/>
      <c r="G269" s="170"/>
    </row>
    <row r="270" spans="2:7">
      <c r="B270" s="167"/>
      <c r="C270" s="322"/>
      <c r="D270" s="322"/>
      <c r="E270" s="322"/>
      <c r="F270" s="169"/>
      <c r="G270" s="170"/>
    </row>
    <row r="271" spans="2:7">
      <c r="B271" s="167"/>
      <c r="C271" s="322"/>
      <c r="D271" s="322"/>
      <c r="E271" s="322"/>
      <c r="F271" s="169"/>
      <c r="G271" s="170"/>
    </row>
    <row r="272" spans="2:7">
      <c r="B272" s="167"/>
      <c r="C272" s="322"/>
      <c r="D272" s="322"/>
      <c r="E272" s="322"/>
      <c r="F272" s="169"/>
      <c r="G272" s="170"/>
    </row>
    <row r="273" spans="2:7">
      <c r="B273" s="167"/>
      <c r="C273" s="322"/>
      <c r="D273" s="322"/>
      <c r="E273" s="322"/>
      <c r="F273" s="169"/>
      <c r="G273" s="170"/>
    </row>
    <row r="274" spans="2:7">
      <c r="B274" s="167"/>
      <c r="C274" s="322"/>
      <c r="D274" s="322"/>
      <c r="E274" s="322"/>
      <c r="F274" s="169"/>
      <c r="G274" s="170"/>
    </row>
    <row r="275" spans="2:7">
      <c r="B275" s="167"/>
      <c r="C275" s="322"/>
      <c r="D275" s="322"/>
      <c r="E275" s="322"/>
      <c r="F275" s="169"/>
      <c r="G275" s="170"/>
    </row>
    <row r="276" spans="2:7">
      <c r="B276" s="167"/>
      <c r="C276" s="322"/>
      <c r="D276" s="322"/>
      <c r="E276" s="322"/>
      <c r="F276" s="169"/>
      <c r="G276" s="170"/>
    </row>
    <row r="277" spans="2:7">
      <c r="B277" s="167"/>
      <c r="C277" s="322"/>
      <c r="D277" s="322"/>
      <c r="E277" s="322"/>
      <c r="F277" s="169"/>
      <c r="G277" s="170"/>
    </row>
    <row r="278" spans="2:7">
      <c r="B278" s="167"/>
      <c r="C278" s="322"/>
      <c r="D278" s="322"/>
      <c r="E278" s="322"/>
      <c r="F278" s="169"/>
      <c r="G278" s="170"/>
    </row>
    <row r="279" spans="2:7">
      <c r="B279" s="167"/>
      <c r="C279" s="322"/>
      <c r="D279" s="322"/>
      <c r="E279" s="322"/>
      <c r="F279" s="169"/>
      <c r="G279" s="170"/>
    </row>
    <row r="280" spans="2:7">
      <c r="B280" s="167"/>
      <c r="C280" s="322"/>
      <c r="D280" s="322"/>
      <c r="E280" s="322"/>
      <c r="F280" s="169"/>
      <c r="G280" s="170"/>
    </row>
    <row r="281" spans="2:7">
      <c r="B281" s="167"/>
      <c r="C281" s="322"/>
      <c r="D281" s="322"/>
      <c r="E281" s="322"/>
      <c r="F281" s="169"/>
      <c r="G281" s="170"/>
    </row>
    <row r="282" spans="2:7">
      <c r="B282" s="167"/>
      <c r="C282" s="322"/>
      <c r="D282" s="322"/>
      <c r="E282" s="322"/>
      <c r="F282" s="169"/>
      <c r="G282" s="170"/>
    </row>
    <row r="283" spans="2:7">
      <c r="B283" s="167"/>
      <c r="C283" s="322"/>
      <c r="D283" s="322"/>
      <c r="E283" s="322"/>
      <c r="F283" s="169"/>
      <c r="G283" s="170"/>
    </row>
    <row r="284" spans="2:7">
      <c r="B284" s="167"/>
      <c r="C284" s="322"/>
      <c r="D284" s="322"/>
      <c r="E284" s="322"/>
      <c r="F284" s="169"/>
      <c r="G284" s="170"/>
    </row>
    <row r="285" spans="2:7">
      <c r="B285" s="167"/>
      <c r="C285" s="322"/>
      <c r="D285" s="322"/>
      <c r="E285" s="322"/>
      <c r="F285" s="169"/>
      <c r="G285" s="170"/>
    </row>
    <row r="286" spans="2:7">
      <c r="B286" s="167"/>
      <c r="C286" s="322"/>
      <c r="D286" s="322"/>
      <c r="E286" s="322"/>
      <c r="F286" s="169"/>
      <c r="G286" s="170"/>
    </row>
    <row r="287" spans="2:7">
      <c r="B287" s="167"/>
      <c r="C287" s="322"/>
      <c r="D287" s="322"/>
      <c r="E287" s="322"/>
      <c r="F287" s="169"/>
      <c r="G287" s="170"/>
    </row>
    <row r="288" spans="2:7">
      <c r="B288" s="167"/>
      <c r="C288" s="322"/>
      <c r="D288" s="322"/>
      <c r="E288" s="322"/>
      <c r="F288" s="169"/>
      <c r="G288" s="170"/>
    </row>
    <row r="289" spans="2:7">
      <c r="B289" s="167"/>
      <c r="C289" s="322"/>
      <c r="D289" s="322"/>
      <c r="E289" s="322"/>
      <c r="F289" s="169"/>
      <c r="G289" s="170"/>
    </row>
    <row r="290" spans="2:7">
      <c r="B290" s="167"/>
      <c r="C290" s="322"/>
      <c r="D290" s="322"/>
      <c r="E290" s="322"/>
      <c r="F290" s="169"/>
      <c r="G290" s="170"/>
    </row>
    <row r="291" spans="2:7">
      <c r="B291" s="167"/>
      <c r="C291" s="322"/>
      <c r="D291" s="322"/>
      <c r="E291" s="322"/>
      <c r="F291" s="169"/>
      <c r="G291" s="170"/>
    </row>
    <row r="292" spans="2:7">
      <c r="B292" s="167"/>
      <c r="C292" s="322"/>
      <c r="D292" s="322"/>
      <c r="E292" s="322"/>
      <c r="F292" s="169"/>
      <c r="G292" s="170"/>
    </row>
    <row r="293" spans="2:7">
      <c r="B293" s="167"/>
      <c r="C293" s="322"/>
      <c r="D293" s="322"/>
      <c r="E293" s="322"/>
      <c r="F293" s="169"/>
      <c r="G293" s="170"/>
    </row>
    <row r="294" spans="2:7">
      <c r="B294" s="167"/>
      <c r="C294" s="322"/>
      <c r="D294" s="322"/>
      <c r="E294" s="322"/>
      <c r="F294" s="169"/>
      <c r="G294" s="170"/>
    </row>
    <row r="295" spans="2:7">
      <c r="B295" s="167"/>
      <c r="C295" s="322"/>
      <c r="D295" s="322"/>
      <c r="E295" s="322"/>
      <c r="F295" s="169"/>
      <c r="G295" s="170"/>
    </row>
    <row r="296" spans="2:7">
      <c r="B296" s="167"/>
      <c r="C296" s="322"/>
      <c r="D296" s="322"/>
      <c r="E296" s="322"/>
      <c r="F296" s="169"/>
      <c r="G296" s="170"/>
    </row>
    <row r="297" spans="2:7">
      <c r="B297" s="167"/>
      <c r="C297" s="322"/>
      <c r="D297" s="322"/>
      <c r="E297" s="322"/>
      <c r="F297" s="169"/>
      <c r="G297" s="170"/>
    </row>
    <row r="298" spans="2:7">
      <c r="B298" s="167"/>
      <c r="C298" s="322"/>
      <c r="D298" s="322"/>
      <c r="E298" s="322"/>
      <c r="F298" s="169"/>
      <c r="G298" s="170"/>
    </row>
    <row r="299" spans="2:7">
      <c r="B299" s="167"/>
      <c r="C299" s="322"/>
      <c r="D299" s="322"/>
      <c r="E299" s="322"/>
      <c r="F299" s="169"/>
      <c r="G299" s="170"/>
    </row>
    <row r="300" spans="2:7">
      <c r="B300" s="167"/>
      <c r="C300" s="322"/>
      <c r="D300" s="322"/>
      <c r="E300" s="322"/>
      <c r="F300" s="169"/>
      <c r="G300" s="170"/>
    </row>
    <row r="301" spans="2:7">
      <c r="B301" s="167"/>
      <c r="C301" s="322"/>
      <c r="D301" s="322"/>
      <c r="E301" s="322"/>
      <c r="F301" s="169"/>
      <c r="G301" s="170"/>
    </row>
    <row r="302" spans="2:7">
      <c r="B302" s="167"/>
      <c r="C302" s="322"/>
      <c r="D302" s="322"/>
      <c r="E302" s="322"/>
      <c r="F302" s="169"/>
      <c r="G302" s="170"/>
    </row>
    <row r="303" spans="2:7">
      <c r="B303" s="167"/>
      <c r="C303" s="322"/>
      <c r="D303" s="322"/>
      <c r="E303" s="322"/>
      <c r="F303" s="169"/>
      <c r="G303" s="170"/>
    </row>
    <row r="304" spans="2:7">
      <c r="B304" s="167"/>
      <c r="C304" s="322"/>
      <c r="D304" s="322"/>
      <c r="E304" s="322"/>
      <c r="F304" s="169"/>
      <c r="G304" s="170"/>
    </row>
    <row r="305" spans="2:7">
      <c r="B305" s="167"/>
      <c r="C305" s="322"/>
      <c r="D305" s="322"/>
      <c r="E305" s="322"/>
      <c r="F305" s="169"/>
      <c r="G305" s="170"/>
    </row>
    <row r="306" spans="2:7">
      <c r="B306" s="167"/>
      <c r="C306" s="322"/>
      <c r="D306" s="322"/>
      <c r="E306" s="322"/>
      <c r="F306" s="169"/>
      <c r="G306" s="170"/>
    </row>
    <row r="307" spans="2:7">
      <c r="B307" s="167"/>
      <c r="C307" s="322"/>
      <c r="D307" s="322"/>
      <c r="E307" s="322"/>
      <c r="F307" s="169"/>
      <c r="G307" s="170"/>
    </row>
    <row r="308" spans="2:7">
      <c r="B308" s="167"/>
      <c r="C308" s="322"/>
      <c r="D308" s="322"/>
      <c r="E308" s="322"/>
      <c r="F308" s="169"/>
      <c r="G308" s="170"/>
    </row>
    <row r="309" spans="2:7">
      <c r="B309" s="167"/>
      <c r="C309" s="322"/>
      <c r="D309" s="322"/>
      <c r="E309" s="322"/>
      <c r="F309" s="169"/>
      <c r="G309" s="170"/>
    </row>
    <row r="310" spans="2:7">
      <c r="B310" s="167"/>
      <c r="C310" s="322"/>
      <c r="D310" s="322"/>
      <c r="E310" s="322"/>
      <c r="F310" s="169"/>
      <c r="G310" s="170"/>
    </row>
    <row r="311" spans="2:7">
      <c r="B311" s="167"/>
      <c r="C311" s="322"/>
      <c r="D311" s="322"/>
      <c r="E311" s="322"/>
      <c r="F311" s="169"/>
      <c r="G311" s="170"/>
    </row>
    <row r="312" spans="2:7">
      <c r="B312" s="167"/>
      <c r="C312" s="322"/>
      <c r="D312" s="322"/>
      <c r="E312" s="322"/>
      <c r="F312" s="169"/>
      <c r="G312" s="170"/>
    </row>
    <row r="313" spans="2:7">
      <c r="B313" s="167"/>
      <c r="C313" s="322"/>
      <c r="D313" s="322"/>
      <c r="E313" s="322"/>
      <c r="F313" s="169"/>
      <c r="G313" s="170"/>
    </row>
    <row r="314" spans="2:7">
      <c r="B314" s="167"/>
      <c r="C314" s="322"/>
      <c r="D314" s="322"/>
      <c r="E314" s="322"/>
      <c r="F314" s="169"/>
      <c r="G314" s="170"/>
    </row>
    <row r="315" spans="2:7">
      <c r="B315" s="167"/>
      <c r="C315" s="322"/>
      <c r="D315" s="322"/>
      <c r="E315" s="322"/>
      <c r="F315" s="169"/>
      <c r="G315" s="170"/>
    </row>
    <row r="316" spans="2:7">
      <c r="B316" s="167"/>
      <c r="C316" s="322"/>
      <c r="D316" s="322"/>
      <c r="E316" s="322"/>
      <c r="F316" s="169"/>
      <c r="G316" s="170"/>
    </row>
    <row r="317" spans="2:7">
      <c r="B317" s="167"/>
      <c r="C317" s="322"/>
      <c r="D317" s="322"/>
      <c r="E317" s="322"/>
      <c r="F317" s="169"/>
      <c r="G317" s="170"/>
    </row>
    <row r="318" spans="2:7">
      <c r="B318" s="167"/>
      <c r="C318" s="322"/>
      <c r="D318" s="322"/>
      <c r="E318" s="322"/>
      <c r="F318" s="169"/>
      <c r="G318" s="170"/>
    </row>
    <row r="319" spans="2:7">
      <c r="B319" s="167"/>
      <c r="C319" s="322"/>
      <c r="D319" s="322"/>
      <c r="E319" s="322"/>
      <c r="F319" s="169"/>
      <c r="G319" s="170"/>
    </row>
    <row r="320" spans="2:7">
      <c r="B320" s="167"/>
      <c r="C320" s="322"/>
      <c r="D320" s="322"/>
      <c r="E320" s="322"/>
      <c r="F320" s="169"/>
      <c r="G320" s="170"/>
    </row>
    <row r="321" spans="2:7">
      <c r="B321" s="167"/>
      <c r="C321" s="322"/>
      <c r="D321" s="322"/>
      <c r="E321" s="322"/>
      <c r="F321" s="169"/>
      <c r="G321" s="170"/>
    </row>
    <row r="322" spans="2:7">
      <c r="B322" s="167"/>
      <c r="C322" s="322"/>
      <c r="D322" s="322"/>
      <c r="E322" s="322"/>
      <c r="F322" s="169"/>
      <c r="G322" s="170"/>
    </row>
    <row r="323" spans="2:7">
      <c r="B323" s="167"/>
      <c r="C323" s="322"/>
      <c r="D323" s="322"/>
      <c r="E323" s="322"/>
      <c r="F323" s="169"/>
      <c r="G323" s="170"/>
    </row>
    <row r="324" spans="2:7">
      <c r="B324" s="167"/>
      <c r="C324" s="322"/>
      <c r="D324" s="322"/>
      <c r="E324" s="322"/>
      <c r="F324" s="169"/>
      <c r="G324" s="170"/>
    </row>
    <row r="325" spans="2:7">
      <c r="B325" s="167"/>
      <c r="C325" s="322"/>
      <c r="D325" s="322"/>
      <c r="E325" s="322"/>
      <c r="F325" s="169"/>
      <c r="G325" s="170"/>
    </row>
    <row r="326" spans="2:7">
      <c r="B326" s="167"/>
      <c r="C326" s="322"/>
      <c r="D326" s="322"/>
      <c r="E326" s="322"/>
      <c r="F326" s="169"/>
      <c r="G326" s="170"/>
    </row>
    <row r="327" spans="2:7">
      <c r="B327" s="167"/>
      <c r="C327" s="322"/>
      <c r="D327" s="322"/>
      <c r="E327" s="322"/>
      <c r="F327" s="169"/>
      <c r="G327" s="170"/>
    </row>
    <row r="328" spans="2:7">
      <c r="B328" s="167"/>
      <c r="C328" s="322"/>
      <c r="D328" s="322"/>
      <c r="E328" s="322"/>
      <c r="F328" s="169"/>
      <c r="G328" s="170"/>
    </row>
    <row r="329" spans="2:7">
      <c r="B329" s="167"/>
      <c r="C329" s="322"/>
      <c r="D329" s="322"/>
      <c r="E329" s="322"/>
      <c r="F329" s="169"/>
      <c r="G329" s="170"/>
    </row>
    <row r="330" spans="2:7">
      <c r="B330" s="167"/>
      <c r="C330" s="322"/>
      <c r="D330" s="322"/>
      <c r="E330" s="322"/>
      <c r="F330" s="169"/>
      <c r="G330" s="170"/>
    </row>
    <row r="331" spans="2:7">
      <c r="B331" s="167"/>
      <c r="C331" s="322"/>
      <c r="D331" s="322"/>
      <c r="E331" s="322"/>
      <c r="F331" s="169"/>
      <c r="G331" s="170"/>
    </row>
    <row r="332" spans="2:7">
      <c r="B332" s="167"/>
      <c r="C332" s="322"/>
      <c r="D332" s="322"/>
      <c r="E332" s="322"/>
      <c r="F332" s="169"/>
      <c r="G332" s="170"/>
    </row>
    <row r="333" spans="2:7">
      <c r="B333" s="167"/>
      <c r="C333" s="322"/>
      <c r="D333" s="322"/>
      <c r="E333" s="322"/>
      <c r="F333" s="169"/>
      <c r="G333" s="170"/>
    </row>
    <row r="334" spans="2:7">
      <c r="B334" s="167"/>
      <c r="C334" s="322"/>
      <c r="D334" s="322"/>
      <c r="E334" s="322"/>
      <c r="F334" s="169"/>
      <c r="G334" s="170"/>
    </row>
    <row r="335" spans="2:7">
      <c r="B335" s="167"/>
      <c r="C335" s="322"/>
      <c r="D335" s="322"/>
      <c r="E335" s="322"/>
      <c r="F335" s="169"/>
      <c r="G335" s="170"/>
    </row>
    <row r="336" spans="2:7">
      <c r="B336" s="167"/>
      <c r="C336" s="322"/>
      <c r="D336" s="322"/>
      <c r="E336" s="322"/>
      <c r="F336" s="169"/>
      <c r="G336" s="170"/>
    </row>
    <row r="337" spans="2:7">
      <c r="B337" s="167"/>
      <c r="C337" s="322"/>
      <c r="D337" s="322"/>
      <c r="E337" s="322"/>
      <c r="F337" s="169"/>
      <c r="G337" s="170"/>
    </row>
    <row r="338" spans="2:7">
      <c r="B338" s="167"/>
      <c r="C338" s="322"/>
      <c r="D338" s="322"/>
      <c r="E338" s="322"/>
      <c r="F338" s="169"/>
      <c r="G338" s="170"/>
    </row>
    <row r="339" spans="2:7">
      <c r="B339" s="167"/>
      <c r="C339" s="322"/>
      <c r="D339" s="322"/>
      <c r="E339" s="322"/>
      <c r="F339" s="169"/>
      <c r="G339" s="170"/>
    </row>
    <row r="340" spans="2:7">
      <c r="B340" s="167"/>
      <c r="C340" s="322"/>
      <c r="D340" s="322"/>
      <c r="E340" s="322"/>
      <c r="F340" s="169"/>
      <c r="G340" s="170"/>
    </row>
    <row r="341" spans="2:7">
      <c r="B341" s="167"/>
      <c r="C341" s="322"/>
      <c r="D341" s="322"/>
      <c r="E341" s="322"/>
      <c r="F341" s="169"/>
      <c r="G341" s="170"/>
    </row>
    <row r="342" spans="2:7">
      <c r="B342" s="167"/>
      <c r="C342" s="322"/>
      <c r="D342" s="322"/>
      <c r="E342" s="322"/>
      <c r="F342" s="169"/>
      <c r="G342" s="170"/>
    </row>
    <row r="343" spans="2:7">
      <c r="B343" s="167"/>
      <c r="C343" s="322"/>
      <c r="D343" s="322"/>
      <c r="E343" s="322"/>
      <c r="F343" s="169"/>
      <c r="G343" s="170"/>
    </row>
    <row r="344" spans="2:7">
      <c r="B344" s="167"/>
      <c r="C344" s="322"/>
      <c r="D344" s="322"/>
      <c r="E344" s="322"/>
      <c r="F344" s="169"/>
      <c r="G344" s="170"/>
    </row>
    <row r="345" spans="2:7">
      <c r="B345" s="167"/>
      <c r="C345" s="322"/>
      <c r="D345" s="322"/>
      <c r="E345" s="322"/>
      <c r="F345" s="169"/>
      <c r="G345" s="170"/>
    </row>
    <row r="346" spans="2:7">
      <c r="B346" s="167"/>
      <c r="C346" s="322"/>
      <c r="D346" s="322"/>
      <c r="E346" s="322"/>
      <c r="F346" s="169"/>
      <c r="G346" s="170"/>
    </row>
    <row r="347" spans="2:7">
      <c r="B347" s="167"/>
      <c r="C347" s="322"/>
      <c r="D347" s="322"/>
      <c r="E347" s="322"/>
      <c r="F347" s="169"/>
      <c r="G347" s="170"/>
    </row>
    <row r="348" spans="2:7">
      <c r="B348" s="167"/>
      <c r="C348" s="322"/>
      <c r="D348" s="322"/>
      <c r="E348" s="322"/>
      <c r="F348" s="169"/>
      <c r="G348" s="170"/>
    </row>
    <row r="349" spans="2:7">
      <c r="B349" s="167"/>
      <c r="C349" s="322"/>
      <c r="D349" s="322"/>
      <c r="E349" s="322"/>
      <c r="F349" s="169"/>
      <c r="G349" s="170"/>
    </row>
    <row r="350" spans="2:7">
      <c r="B350" s="167"/>
      <c r="C350" s="322"/>
      <c r="D350" s="322"/>
      <c r="E350" s="322"/>
      <c r="F350" s="169"/>
      <c r="G350" s="170"/>
    </row>
    <row r="351" spans="2:7">
      <c r="B351" s="167"/>
      <c r="C351" s="322"/>
      <c r="D351" s="322"/>
      <c r="E351" s="322"/>
      <c r="F351" s="169"/>
      <c r="G351" s="170"/>
    </row>
    <row r="352" spans="2:7">
      <c r="B352" s="167"/>
      <c r="C352" s="322"/>
      <c r="D352" s="322"/>
      <c r="E352" s="322"/>
      <c r="F352" s="169"/>
      <c r="G352" s="170"/>
    </row>
    <row r="353" spans="2:7">
      <c r="B353" s="167"/>
      <c r="C353" s="322"/>
      <c r="D353" s="322"/>
      <c r="E353" s="322"/>
      <c r="F353" s="169"/>
      <c r="G353" s="170"/>
    </row>
    <row r="354" spans="2:7">
      <c r="B354" s="167"/>
      <c r="C354" s="322"/>
      <c r="D354" s="322"/>
      <c r="E354" s="322"/>
      <c r="F354" s="169"/>
      <c r="G354" s="170"/>
    </row>
    <row r="355" spans="2:7">
      <c r="B355" s="167"/>
      <c r="C355" s="322"/>
      <c r="D355" s="322"/>
      <c r="E355" s="322"/>
      <c r="F355" s="169"/>
      <c r="G355" s="170"/>
    </row>
    <row r="356" spans="2:7">
      <c r="B356" s="167"/>
      <c r="C356" s="322"/>
      <c r="D356" s="322"/>
      <c r="E356" s="322"/>
      <c r="F356" s="169"/>
      <c r="G356" s="170"/>
    </row>
    <row r="357" spans="2:7">
      <c r="B357" s="167"/>
      <c r="C357" s="322"/>
      <c r="D357" s="322"/>
      <c r="E357" s="322"/>
      <c r="F357" s="169"/>
      <c r="G357" s="170"/>
    </row>
    <row r="358" spans="2:7">
      <c r="B358" s="167"/>
      <c r="C358" s="322"/>
      <c r="D358" s="322"/>
      <c r="E358" s="322"/>
      <c r="F358" s="169"/>
      <c r="G358" s="170"/>
    </row>
    <row r="359" spans="2:7">
      <c r="B359" s="167"/>
      <c r="C359" s="322"/>
      <c r="D359" s="322"/>
      <c r="E359" s="322"/>
      <c r="F359" s="169"/>
      <c r="G359" s="170"/>
    </row>
    <row r="360" spans="2:7">
      <c r="B360" s="167"/>
      <c r="C360" s="322"/>
      <c r="D360" s="322"/>
      <c r="E360" s="322"/>
      <c r="F360" s="169"/>
      <c r="G360" s="170"/>
    </row>
    <row r="361" spans="2:7">
      <c r="B361" s="167"/>
      <c r="C361" s="322"/>
      <c r="D361" s="322"/>
      <c r="E361" s="322"/>
      <c r="F361" s="169"/>
      <c r="G361" s="170"/>
    </row>
    <row r="362" spans="2:7">
      <c r="B362" s="167"/>
      <c r="C362" s="322"/>
      <c r="D362" s="322"/>
      <c r="E362" s="322"/>
      <c r="F362" s="169"/>
      <c r="G362" s="170"/>
    </row>
    <row r="363" spans="2:7">
      <c r="B363" s="167"/>
      <c r="C363" s="322"/>
      <c r="D363" s="322"/>
      <c r="E363" s="322"/>
      <c r="F363" s="169"/>
      <c r="G363" s="170"/>
    </row>
    <row r="364" spans="2:7">
      <c r="B364" s="167"/>
      <c r="C364" s="322"/>
      <c r="D364" s="322"/>
      <c r="E364" s="322"/>
      <c r="F364" s="169"/>
      <c r="G364" s="170"/>
    </row>
    <row r="365" spans="2:7">
      <c r="B365" s="167"/>
      <c r="C365" s="322"/>
      <c r="D365" s="322"/>
      <c r="E365" s="322"/>
      <c r="F365" s="169"/>
      <c r="G365" s="170"/>
    </row>
    <row r="366" spans="2:7">
      <c r="B366" s="167"/>
      <c r="C366" s="322"/>
      <c r="D366" s="322"/>
      <c r="E366" s="322"/>
      <c r="F366" s="169"/>
      <c r="G366" s="170"/>
    </row>
    <row r="367" spans="2:7">
      <c r="B367" s="167"/>
      <c r="C367" s="322"/>
      <c r="D367" s="322"/>
      <c r="E367" s="322"/>
      <c r="F367" s="169"/>
      <c r="G367" s="170"/>
    </row>
    <row r="368" spans="2:7">
      <c r="B368" s="167"/>
      <c r="C368" s="322"/>
      <c r="D368" s="322"/>
      <c r="E368" s="322"/>
      <c r="F368" s="169"/>
      <c r="G368" s="170"/>
    </row>
    <row r="369" spans="2:7">
      <c r="B369" s="167"/>
      <c r="C369" s="322"/>
      <c r="D369" s="322"/>
      <c r="E369" s="322"/>
      <c r="F369" s="169"/>
      <c r="G369" s="170"/>
    </row>
    <row r="370" spans="2:7">
      <c r="B370" s="167"/>
      <c r="C370" s="322"/>
      <c r="D370" s="322"/>
      <c r="E370" s="322"/>
      <c r="F370" s="169"/>
      <c r="G370" s="170"/>
    </row>
    <row r="371" spans="2:7">
      <c r="B371" s="167"/>
      <c r="C371" s="322"/>
      <c r="D371" s="322"/>
      <c r="E371" s="322"/>
      <c r="F371" s="169"/>
      <c r="G371" s="170"/>
    </row>
    <row r="372" spans="2:7">
      <c r="B372" s="167"/>
      <c r="C372" s="322"/>
      <c r="D372" s="322"/>
      <c r="E372" s="322"/>
      <c r="F372" s="169"/>
      <c r="G372" s="170"/>
    </row>
    <row r="373" spans="2:7">
      <c r="B373" s="167"/>
      <c r="C373" s="322"/>
      <c r="D373" s="322"/>
      <c r="E373" s="322"/>
      <c r="F373" s="169"/>
      <c r="G373" s="170"/>
    </row>
    <row r="374" spans="2:7">
      <c r="B374" s="167"/>
      <c r="C374" s="322"/>
      <c r="D374" s="322"/>
      <c r="E374" s="322"/>
      <c r="F374" s="169"/>
      <c r="G374" s="170"/>
    </row>
    <row r="375" spans="2:7">
      <c r="B375" s="167"/>
      <c r="C375" s="322"/>
      <c r="D375" s="322"/>
      <c r="E375" s="322"/>
      <c r="F375" s="169"/>
      <c r="G375" s="170"/>
    </row>
    <row r="376" spans="2:7">
      <c r="B376" s="167"/>
      <c r="C376" s="322"/>
      <c r="D376" s="322"/>
      <c r="E376" s="322"/>
      <c r="F376" s="169"/>
      <c r="G376" s="170"/>
    </row>
    <row r="377" spans="2:7">
      <c r="B377" s="167"/>
      <c r="C377" s="322"/>
      <c r="D377" s="322"/>
      <c r="E377" s="322"/>
      <c r="F377" s="169"/>
      <c r="G377" s="170"/>
    </row>
    <row r="378" spans="2:7">
      <c r="B378" s="167"/>
      <c r="C378" s="322"/>
      <c r="D378" s="322"/>
      <c r="E378" s="322"/>
      <c r="F378" s="169"/>
      <c r="G378" s="170"/>
    </row>
    <row r="379" spans="2:7">
      <c r="B379" s="167"/>
      <c r="C379" s="322"/>
      <c r="D379" s="322"/>
      <c r="E379" s="322"/>
      <c r="F379" s="169"/>
      <c r="G379" s="170"/>
    </row>
    <row r="380" spans="2:7">
      <c r="B380" s="167"/>
      <c r="C380" s="322"/>
      <c r="D380" s="322"/>
      <c r="E380" s="322"/>
      <c r="F380" s="169"/>
      <c r="G380" s="170"/>
    </row>
    <row r="381" spans="2:7">
      <c r="B381" s="167"/>
      <c r="C381" s="322"/>
      <c r="D381" s="322"/>
      <c r="E381" s="322"/>
      <c r="F381" s="169"/>
      <c r="G381" s="170"/>
    </row>
    <row r="382" spans="2:7">
      <c r="B382" s="167"/>
      <c r="C382" s="322"/>
      <c r="D382" s="322"/>
      <c r="E382" s="322"/>
      <c r="F382" s="169"/>
      <c r="G382" s="170"/>
    </row>
    <row r="383" spans="2:7">
      <c r="B383" s="167"/>
      <c r="C383" s="322"/>
      <c r="D383" s="322"/>
      <c r="E383" s="322"/>
      <c r="F383" s="169"/>
      <c r="G383" s="170"/>
    </row>
    <row r="384" spans="2:7">
      <c r="B384" s="167"/>
      <c r="C384" s="322"/>
      <c r="D384" s="322"/>
      <c r="E384" s="322"/>
      <c r="F384" s="169"/>
      <c r="G384" s="170"/>
    </row>
    <row r="385" spans="2:7">
      <c r="B385" s="167"/>
      <c r="C385" s="322"/>
      <c r="D385" s="322"/>
      <c r="E385" s="322"/>
      <c r="F385" s="169"/>
      <c r="G385" s="170"/>
    </row>
    <row r="386" spans="2:7">
      <c r="B386" s="167"/>
      <c r="C386" s="322"/>
      <c r="D386" s="322"/>
      <c r="E386" s="322"/>
      <c r="F386" s="169"/>
      <c r="G386" s="170"/>
    </row>
    <row r="387" spans="2:7">
      <c r="B387" s="167"/>
      <c r="C387" s="322"/>
      <c r="D387" s="322"/>
      <c r="E387" s="322"/>
      <c r="F387" s="169"/>
      <c r="G387" s="170"/>
    </row>
    <row r="388" spans="2:7">
      <c r="B388" s="167"/>
      <c r="C388" s="322"/>
      <c r="D388" s="322"/>
      <c r="E388" s="322"/>
      <c r="F388" s="169"/>
      <c r="G388" s="170"/>
    </row>
    <row r="389" spans="2:7">
      <c r="B389" s="167"/>
      <c r="C389" s="322"/>
      <c r="D389" s="322"/>
      <c r="E389" s="322"/>
      <c r="F389" s="169"/>
      <c r="G389" s="170"/>
    </row>
    <row r="390" spans="2:7">
      <c r="B390" s="167"/>
      <c r="C390" s="322"/>
      <c r="D390" s="322"/>
      <c r="E390" s="322"/>
      <c r="F390" s="169"/>
      <c r="G390" s="170"/>
    </row>
    <row r="391" spans="2:7">
      <c r="B391" s="167"/>
      <c r="C391" s="322"/>
      <c r="D391" s="322"/>
      <c r="E391" s="322"/>
      <c r="F391" s="169"/>
      <c r="G391" s="170"/>
    </row>
    <row r="392" spans="2:7">
      <c r="B392" s="167"/>
      <c r="C392" s="322"/>
      <c r="D392" s="322"/>
      <c r="E392" s="322"/>
      <c r="F392" s="169"/>
      <c r="G392" s="170"/>
    </row>
    <row r="393" spans="2:7">
      <c r="B393" s="167"/>
      <c r="C393" s="322"/>
      <c r="D393" s="322"/>
      <c r="E393" s="322"/>
      <c r="F393" s="169"/>
      <c r="G393" s="170"/>
    </row>
    <row r="394" spans="2:7">
      <c r="B394" s="167"/>
      <c r="C394" s="322"/>
      <c r="D394" s="322"/>
      <c r="E394" s="322"/>
      <c r="F394" s="169"/>
      <c r="G394" s="170"/>
    </row>
    <row r="395" spans="2:7">
      <c r="B395" s="167"/>
      <c r="C395" s="322"/>
      <c r="D395" s="322"/>
      <c r="E395" s="322"/>
      <c r="F395" s="169"/>
      <c r="G395" s="170"/>
    </row>
    <row r="396" spans="2:7">
      <c r="B396" s="167"/>
      <c r="C396" s="322"/>
      <c r="D396" s="322"/>
      <c r="E396" s="322"/>
      <c r="F396" s="169"/>
      <c r="G396" s="170"/>
    </row>
    <row r="397" spans="2:7">
      <c r="B397" s="167"/>
      <c r="C397" s="322"/>
      <c r="D397" s="322"/>
      <c r="E397" s="322"/>
      <c r="F397" s="169"/>
      <c r="G397" s="170"/>
    </row>
    <row r="398" spans="2:7">
      <c r="B398" s="167"/>
      <c r="C398" s="322"/>
      <c r="D398" s="322"/>
      <c r="E398" s="322"/>
      <c r="F398" s="169"/>
      <c r="G398" s="170"/>
    </row>
    <row r="399" spans="2:7">
      <c r="B399" s="167"/>
      <c r="C399" s="322"/>
      <c r="D399" s="322"/>
      <c r="E399" s="322"/>
      <c r="F399" s="169"/>
      <c r="G399" s="170"/>
    </row>
    <row r="400" spans="2:7">
      <c r="B400" s="167"/>
      <c r="C400" s="322"/>
      <c r="D400" s="322"/>
      <c r="E400" s="322"/>
      <c r="F400" s="169"/>
      <c r="G400" s="170"/>
    </row>
    <row r="401" spans="2:7">
      <c r="B401" s="167"/>
      <c r="C401" s="322"/>
      <c r="D401" s="322"/>
      <c r="E401" s="322"/>
      <c r="F401" s="169"/>
      <c r="G401" s="170"/>
    </row>
    <row r="402" spans="2:7">
      <c r="B402" s="167"/>
      <c r="C402" s="322"/>
      <c r="D402" s="322"/>
      <c r="E402" s="322"/>
      <c r="F402" s="169"/>
      <c r="G402" s="170"/>
    </row>
    <row r="403" spans="2:7">
      <c r="B403" s="167"/>
      <c r="C403" s="322"/>
      <c r="D403" s="322"/>
      <c r="E403" s="322"/>
      <c r="F403" s="169"/>
      <c r="G403" s="170"/>
    </row>
    <row r="404" spans="2:7">
      <c r="B404" s="167"/>
      <c r="C404" s="322"/>
      <c r="D404" s="322"/>
      <c r="E404" s="322"/>
      <c r="F404" s="169"/>
      <c r="G404" s="170"/>
    </row>
    <row r="405" spans="2:7">
      <c r="B405" s="167"/>
      <c r="C405" s="322"/>
      <c r="D405" s="322"/>
      <c r="E405" s="322"/>
      <c r="F405" s="169"/>
      <c r="G405" s="170"/>
    </row>
    <row r="406" spans="2:7">
      <c r="B406" s="167"/>
      <c r="C406" s="322"/>
      <c r="D406" s="322"/>
      <c r="E406" s="322"/>
      <c r="F406" s="169"/>
      <c r="G406" s="170"/>
    </row>
    <row r="407" spans="2:7">
      <c r="B407" s="167"/>
      <c r="C407" s="322"/>
      <c r="D407" s="322"/>
      <c r="E407" s="322"/>
      <c r="F407" s="169"/>
      <c r="G407" s="170"/>
    </row>
    <row r="408" spans="2:7">
      <c r="B408" s="167"/>
      <c r="C408" s="322"/>
      <c r="D408" s="322"/>
      <c r="E408" s="322"/>
      <c r="F408" s="169"/>
      <c r="G408" s="170"/>
    </row>
    <row r="409" spans="2:7">
      <c r="B409" s="167"/>
      <c r="C409" s="322"/>
      <c r="D409" s="322"/>
      <c r="E409" s="322"/>
      <c r="F409" s="169"/>
      <c r="G409" s="170"/>
    </row>
    <row r="410" spans="2:7">
      <c r="B410" s="167"/>
      <c r="C410" s="322"/>
      <c r="D410" s="322"/>
      <c r="E410" s="322"/>
      <c r="F410" s="169"/>
      <c r="G410" s="170"/>
    </row>
    <row r="411" spans="2:7">
      <c r="B411" s="167"/>
      <c r="C411" s="322"/>
      <c r="D411" s="322"/>
      <c r="E411" s="322"/>
      <c r="F411" s="169"/>
      <c r="G411" s="170"/>
    </row>
    <row r="412" spans="2:7">
      <c r="B412" s="167"/>
      <c r="C412" s="322"/>
      <c r="D412" s="322"/>
      <c r="E412" s="322"/>
      <c r="F412" s="169"/>
      <c r="G412" s="170"/>
    </row>
    <row r="413" spans="2:7">
      <c r="B413" s="167"/>
      <c r="C413" s="322"/>
      <c r="D413" s="322"/>
      <c r="E413" s="322"/>
      <c r="F413" s="169"/>
      <c r="G413" s="170"/>
    </row>
    <row r="414" spans="2:7">
      <c r="B414" s="167"/>
      <c r="C414" s="322"/>
      <c r="D414" s="322"/>
      <c r="E414" s="322"/>
      <c r="F414" s="169"/>
      <c r="G414" s="170"/>
    </row>
    <row r="415" spans="2:7">
      <c r="B415" s="167"/>
      <c r="C415" s="322"/>
      <c r="D415" s="322"/>
      <c r="E415" s="322"/>
      <c r="F415" s="169"/>
      <c r="G415" s="170"/>
    </row>
    <row r="416" spans="2:7">
      <c r="B416" s="167"/>
      <c r="C416" s="322"/>
      <c r="D416" s="322"/>
      <c r="E416" s="322"/>
      <c r="F416" s="169"/>
      <c r="G416" s="170"/>
    </row>
    <row r="417" spans="2:7">
      <c r="B417" s="167"/>
      <c r="C417" s="322"/>
      <c r="D417" s="322"/>
      <c r="E417" s="322"/>
      <c r="F417" s="169"/>
      <c r="G417" s="170"/>
    </row>
    <row r="418" spans="2:7">
      <c r="B418" s="167"/>
      <c r="C418" s="322"/>
      <c r="D418" s="322"/>
      <c r="E418" s="322"/>
      <c r="F418" s="169"/>
      <c r="G418" s="170"/>
    </row>
    <row r="419" spans="2:7">
      <c r="B419" s="167"/>
      <c r="C419" s="322"/>
      <c r="D419" s="322"/>
      <c r="E419" s="322"/>
      <c r="F419" s="169"/>
      <c r="G419" s="170"/>
    </row>
    <row r="420" spans="2:7">
      <c r="B420" s="167"/>
      <c r="C420" s="322"/>
      <c r="D420" s="322"/>
      <c r="E420" s="322"/>
      <c r="F420" s="169"/>
      <c r="G420" s="170"/>
    </row>
    <row r="421" spans="2:7">
      <c r="B421" s="167"/>
      <c r="C421" s="322"/>
      <c r="D421" s="322"/>
      <c r="E421" s="322"/>
      <c r="F421" s="169"/>
      <c r="G421" s="170"/>
    </row>
    <row r="422" spans="2:7">
      <c r="B422" s="167"/>
      <c r="C422" s="322"/>
      <c r="D422" s="322"/>
      <c r="E422" s="322"/>
      <c r="F422" s="169"/>
      <c r="G422" s="170"/>
    </row>
    <row r="423" spans="2:7">
      <c r="B423" s="167"/>
      <c r="C423" s="322"/>
      <c r="D423" s="322"/>
      <c r="E423" s="322"/>
      <c r="F423" s="169"/>
      <c r="G423" s="170"/>
    </row>
    <row r="424" spans="2:7">
      <c r="B424" s="167"/>
      <c r="C424" s="322"/>
      <c r="D424" s="322"/>
      <c r="E424" s="322"/>
      <c r="F424" s="169"/>
      <c r="G424" s="170"/>
    </row>
    <row r="425" spans="2:7">
      <c r="B425" s="167"/>
      <c r="C425" s="322"/>
      <c r="D425" s="322"/>
      <c r="E425" s="322"/>
      <c r="F425" s="169"/>
      <c r="G425" s="170"/>
    </row>
    <row r="426" spans="2:7">
      <c r="B426" s="167"/>
      <c r="C426" s="322"/>
      <c r="D426" s="322"/>
      <c r="E426" s="322"/>
      <c r="F426" s="169"/>
      <c r="G426" s="170"/>
    </row>
    <row r="427" spans="2:7">
      <c r="B427" s="167"/>
      <c r="C427" s="322"/>
      <c r="D427" s="322"/>
      <c r="E427" s="322"/>
      <c r="F427" s="169"/>
      <c r="G427" s="170"/>
    </row>
    <row r="428" spans="2:7">
      <c r="B428" s="167"/>
      <c r="C428" s="322"/>
      <c r="D428" s="322"/>
      <c r="E428" s="322"/>
      <c r="F428" s="169"/>
      <c r="G428" s="170"/>
    </row>
    <row r="429" spans="2:7">
      <c r="B429" s="167"/>
      <c r="C429" s="322"/>
      <c r="D429" s="322"/>
      <c r="E429" s="322"/>
      <c r="F429" s="169"/>
      <c r="G429" s="170"/>
    </row>
    <row r="430" spans="2:7">
      <c r="B430" s="167"/>
      <c r="C430" s="322"/>
      <c r="D430" s="322"/>
      <c r="E430" s="322"/>
      <c r="F430" s="169"/>
      <c r="G430" s="170"/>
    </row>
    <row r="431" spans="2:7">
      <c r="B431" s="167"/>
      <c r="C431" s="322"/>
      <c r="D431" s="322"/>
      <c r="E431" s="322"/>
      <c r="F431" s="169"/>
      <c r="G431" s="170"/>
    </row>
    <row r="432" spans="2:7">
      <c r="B432" s="167"/>
      <c r="C432" s="322"/>
      <c r="D432" s="322"/>
      <c r="E432" s="322"/>
      <c r="F432" s="169"/>
      <c r="G432" s="170"/>
    </row>
    <row r="433" spans="2:7">
      <c r="B433" s="167"/>
      <c r="C433" s="322"/>
      <c r="D433" s="322"/>
      <c r="E433" s="322"/>
      <c r="F433" s="169"/>
      <c r="G433" s="170"/>
    </row>
    <row r="434" spans="2:7">
      <c r="B434" s="167"/>
      <c r="C434" s="322"/>
      <c r="D434" s="322"/>
      <c r="E434" s="322"/>
      <c r="F434" s="169"/>
      <c r="G434" s="170"/>
    </row>
    <row r="435" spans="2:7">
      <c r="B435" s="167"/>
      <c r="C435" s="322"/>
      <c r="D435" s="322"/>
      <c r="E435" s="322"/>
      <c r="F435" s="169"/>
      <c r="G435" s="170"/>
    </row>
    <row r="436" spans="2:7">
      <c r="B436" s="167"/>
      <c r="C436" s="322"/>
      <c r="D436" s="322"/>
      <c r="E436" s="322"/>
      <c r="F436" s="169"/>
      <c r="G436" s="170"/>
    </row>
    <row r="437" spans="2:7">
      <c r="B437" s="167"/>
      <c r="C437" s="322"/>
      <c r="D437" s="322"/>
      <c r="E437" s="322"/>
      <c r="F437" s="169"/>
      <c r="G437" s="170"/>
    </row>
    <row r="438" spans="2:7">
      <c r="B438" s="167"/>
      <c r="C438" s="322"/>
      <c r="D438" s="322"/>
      <c r="E438" s="322"/>
      <c r="F438" s="169"/>
      <c r="G438" s="170"/>
    </row>
    <row r="439" spans="2:7">
      <c r="B439" s="167"/>
      <c r="C439" s="322"/>
      <c r="D439" s="322"/>
      <c r="E439" s="322"/>
      <c r="F439" s="169"/>
      <c r="G439" s="170"/>
    </row>
    <row r="440" spans="2:7">
      <c r="B440" s="167"/>
      <c r="C440" s="322"/>
      <c r="D440" s="322"/>
      <c r="E440" s="322"/>
      <c r="F440" s="169"/>
      <c r="G440" s="170"/>
    </row>
    <row r="441" spans="2:7">
      <c r="B441" s="167"/>
      <c r="C441" s="322"/>
      <c r="D441" s="322"/>
      <c r="E441" s="322"/>
      <c r="F441" s="169"/>
      <c r="G441" s="170"/>
    </row>
    <row r="442" spans="2:7">
      <c r="B442" s="167"/>
      <c r="C442" s="322"/>
      <c r="D442" s="322"/>
      <c r="E442" s="322"/>
      <c r="F442" s="169"/>
      <c r="G442" s="170"/>
    </row>
    <row r="443" spans="2:7">
      <c r="B443" s="167"/>
      <c r="C443" s="322"/>
      <c r="D443" s="322"/>
      <c r="E443" s="322"/>
      <c r="F443" s="169"/>
      <c r="G443" s="170"/>
    </row>
    <row r="444" spans="2:7">
      <c r="B444" s="167"/>
      <c r="C444" s="322"/>
      <c r="D444" s="322"/>
      <c r="E444" s="322"/>
      <c r="F444" s="169"/>
      <c r="G444" s="170"/>
    </row>
    <row r="445" spans="2:7">
      <c r="B445" s="167"/>
      <c r="C445" s="322"/>
      <c r="D445" s="322"/>
      <c r="E445" s="322"/>
      <c r="F445" s="169"/>
      <c r="G445" s="170"/>
    </row>
    <row r="446" spans="2:7">
      <c r="B446" s="167"/>
      <c r="C446" s="322"/>
      <c r="D446" s="322"/>
      <c r="E446" s="322"/>
      <c r="F446" s="169"/>
      <c r="G446" s="170"/>
    </row>
    <row r="447" spans="2:7">
      <c r="B447" s="167"/>
      <c r="C447" s="322"/>
      <c r="D447" s="322"/>
      <c r="E447" s="322"/>
      <c r="F447" s="169"/>
      <c r="G447" s="170"/>
    </row>
    <row r="448" spans="2:7">
      <c r="B448" s="167"/>
      <c r="C448" s="322"/>
      <c r="D448" s="322"/>
      <c r="E448" s="322"/>
      <c r="F448" s="169"/>
      <c r="G448" s="170"/>
    </row>
    <row r="449" spans="2:7">
      <c r="B449" s="167"/>
      <c r="C449" s="322"/>
      <c r="D449" s="322"/>
      <c r="E449" s="322"/>
      <c r="F449" s="169"/>
      <c r="G449" s="170"/>
    </row>
    <row r="450" spans="2:7">
      <c r="B450" s="167"/>
      <c r="C450" s="322"/>
      <c r="D450" s="322"/>
      <c r="E450" s="322"/>
      <c r="F450" s="169"/>
      <c r="G450" s="170"/>
    </row>
    <row r="451" spans="2:7">
      <c r="B451" s="167"/>
      <c r="C451" s="322"/>
      <c r="D451" s="322"/>
      <c r="E451" s="322"/>
      <c r="F451" s="169"/>
      <c r="G451" s="170"/>
    </row>
    <row r="452" spans="2:7">
      <c r="B452" s="167"/>
      <c r="C452" s="322"/>
      <c r="D452" s="322"/>
      <c r="E452" s="322"/>
      <c r="F452" s="169"/>
      <c r="G452" s="170"/>
    </row>
    <row r="453" spans="2:7">
      <c r="B453" s="167"/>
      <c r="C453" s="322"/>
      <c r="D453" s="322"/>
      <c r="E453" s="322"/>
      <c r="F453" s="169"/>
      <c r="G453" s="170"/>
    </row>
    <row r="454" spans="2:7">
      <c r="B454" s="167"/>
      <c r="C454" s="322"/>
      <c r="D454" s="322"/>
      <c r="E454" s="322"/>
      <c r="F454" s="169"/>
      <c r="G454" s="170"/>
    </row>
    <row r="455" spans="2:7">
      <c r="B455" s="167"/>
      <c r="C455" s="322"/>
      <c r="D455" s="322"/>
      <c r="E455" s="322"/>
      <c r="F455" s="169"/>
      <c r="G455" s="170"/>
    </row>
    <row r="456" spans="2:7">
      <c r="B456" s="167"/>
      <c r="C456" s="322"/>
      <c r="D456" s="322"/>
      <c r="E456" s="322"/>
      <c r="F456" s="169"/>
      <c r="G456" s="170"/>
    </row>
    <row r="457" spans="2:7">
      <c r="B457" s="167"/>
      <c r="C457" s="322"/>
      <c r="D457" s="322"/>
      <c r="E457" s="322"/>
      <c r="F457" s="169"/>
      <c r="G457" s="170"/>
    </row>
    <row r="458" spans="2:7">
      <c r="B458" s="167"/>
      <c r="C458" s="322"/>
      <c r="D458" s="322"/>
      <c r="E458" s="322"/>
      <c r="F458" s="169"/>
      <c r="G458" s="170"/>
    </row>
    <row r="459" spans="2:7">
      <c r="B459" s="167"/>
      <c r="C459" s="322"/>
      <c r="D459" s="322"/>
      <c r="E459" s="322"/>
      <c r="F459" s="169"/>
      <c r="G459" s="170"/>
    </row>
    <row r="460" spans="2:7">
      <c r="B460" s="167"/>
      <c r="C460" s="322"/>
      <c r="D460" s="322"/>
      <c r="E460" s="322"/>
      <c r="F460" s="169"/>
      <c r="G460" s="170"/>
    </row>
    <row r="461" spans="2:7">
      <c r="B461" s="167"/>
      <c r="C461" s="322"/>
      <c r="D461" s="322"/>
      <c r="E461" s="322"/>
      <c r="F461" s="169"/>
      <c r="G461" s="170"/>
    </row>
    <row r="462" spans="2:7">
      <c r="B462" s="167"/>
      <c r="C462" s="322"/>
      <c r="D462" s="322"/>
      <c r="E462" s="322"/>
      <c r="F462" s="169"/>
      <c r="G462" s="170"/>
    </row>
    <row r="463" spans="2:7">
      <c r="B463" s="167"/>
      <c r="C463" s="322"/>
      <c r="D463" s="322"/>
      <c r="E463" s="322"/>
      <c r="F463" s="169"/>
      <c r="G463" s="170"/>
    </row>
    <row r="464" spans="2:7">
      <c r="B464" s="167"/>
      <c r="C464" s="322"/>
      <c r="D464" s="322"/>
      <c r="E464" s="322"/>
      <c r="F464" s="169"/>
      <c r="G464" s="170"/>
    </row>
    <row r="465" spans="2:7">
      <c r="B465" s="167"/>
      <c r="C465" s="322"/>
      <c r="D465" s="322"/>
      <c r="E465" s="322"/>
      <c r="F465" s="169"/>
      <c r="G465" s="170"/>
    </row>
    <row r="466" spans="2:7">
      <c r="B466" s="167"/>
      <c r="C466" s="322"/>
      <c r="D466" s="322"/>
      <c r="E466" s="322"/>
      <c r="F466" s="169"/>
      <c r="G466" s="170"/>
    </row>
    <row r="467" spans="2:7">
      <c r="B467" s="167"/>
      <c r="C467" s="322"/>
      <c r="D467" s="322"/>
      <c r="E467" s="322"/>
      <c r="F467" s="169"/>
      <c r="G467" s="170"/>
    </row>
    <row r="468" spans="2:7">
      <c r="B468" s="167"/>
      <c r="C468" s="322"/>
      <c r="D468" s="322"/>
      <c r="E468" s="322"/>
      <c r="F468" s="169"/>
      <c r="G468" s="170"/>
    </row>
    <row r="469" spans="2:7">
      <c r="B469" s="167"/>
      <c r="C469" s="322"/>
      <c r="D469" s="322"/>
      <c r="E469" s="322"/>
      <c r="F469" s="169"/>
      <c r="G469" s="170"/>
    </row>
    <row r="470" spans="2:7">
      <c r="B470" s="167"/>
      <c r="C470" s="322"/>
      <c r="D470" s="322"/>
      <c r="E470" s="322"/>
      <c r="F470" s="169"/>
      <c r="G470" s="170"/>
    </row>
    <row r="471" spans="2:7">
      <c r="B471" s="167"/>
      <c r="C471" s="322"/>
      <c r="D471" s="322"/>
      <c r="E471" s="322"/>
      <c r="F471" s="169"/>
      <c r="G471" s="170"/>
    </row>
    <row r="472" spans="2:7">
      <c r="B472" s="167"/>
      <c r="C472" s="322"/>
      <c r="D472" s="322"/>
      <c r="E472" s="322"/>
      <c r="F472" s="169"/>
      <c r="G472" s="170"/>
    </row>
    <row r="473" spans="2:7">
      <c r="B473" s="167"/>
      <c r="C473" s="322"/>
      <c r="D473" s="322"/>
      <c r="E473" s="322"/>
      <c r="F473" s="169"/>
      <c r="G473" s="170"/>
    </row>
    <row r="474" spans="2:7">
      <c r="B474" s="167"/>
      <c r="C474" s="322"/>
      <c r="D474" s="322"/>
      <c r="E474" s="322"/>
      <c r="F474" s="169"/>
      <c r="G474" s="170"/>
    </row>
    <row r="475" spans="2:7">
      <c r="B475" s="167"/>
      <c r="C475" s="322"/>
      <c r="D475" s="322"/>
      <c r="E475" s="322"/>
      <c r="F475" s="169"/>
      <c r="G475" s="170"/>
    </row>
    <row r="476" spans="2:7">
      <c r="B476" s="167"/>
      <c r="C476" s="322"/>
      <c r="D476" s="322"/>
      <c r="E476" s="322"/>
      <c r="F476" s="169"/>
      <c r="G476" s="170"/>
    </row>
    <row r="477" spans="2:7">
      <c r="B477" s="167"/>
      <c r="C477" s="322"/>
      <c r="D477" s="322"/>
      <c r="E477" s="322"/>
      <c r="F477" s="169"/>
      <c r="G477" s="170"/>
    </row>
    <row r="478" spans="2:7">
      <c r="B478" s="167"/>
      <c r="C478" s="322"/>
      <c r="D478" s="322"/>
      <c r="E478" s="322"/>
      <c r="F478" s="169"/>
      <c r="G478" s="170"/>
    </row>
    <row r="479" spans="2:7">
      <c r="B479" s="167"/>
      <c r="C479" s="322"/>
      <c r="D479" s="322"/>
      <c r="E479" s="322"/>
      <c r="F479" s="169"/>
      <c r="G479" s="170"/>
    </row>
    <row r="480" spans="2:7">
      <c r="B480" s="167"/>
      <c r="C480" s="322"/>
      <c r="D480" s="322"/>
      <c r="E480" s="322"/>
      <c r="F480" s="169"/>
      <c r="G480" s="170"/>
    </row>
    <row r="481" spans="2:7">
      <c r="B481" s="167"/>
      <c r="C481" s="322"/>
      <c r="D481" s="322"/>
      <c r="E481" s="322"/>
      <c r="F481" s="169"/>
      <c r="G481" s="170"/>
    </row>
    <row r="482" spans="2:7">
      <c r="B482" s="167"/>
      <c r="C482" s="322"/>
      <c r="D482" s="322"/>
      <c r="E482" s="322"/>
      <c r="F482" s="169"/>
      <c r="G482" s="170"/>
    </row>
    <row r="483" spans="2:7">
      <c r="B483" s="167"/>
      <c r="C483" s="322"/>
      <c r="D483" s="322"/>
      <c r="E483" s="322"/>
      <c r="F483" s="169"/>
      <c r="G483" s="170"/>
    </row>
    <row r="484" spans="2:7">
      <c r="B484" s="167"/>
      <c r="C484" s="322"/>
      <c r="D484" s="322"/>
      <c r="E484" s="322"/>
      <c r="F484" s="169"/>
      <c r="G484" s="170"/>
    </row>
    <row r="485" spans="2:7">
      <c r="B485" s="167"/>
      <c r="C485" s="322"/>
      <c r="D485" s="322"/>
      <c r="E485" s="322"/>
      <c r="F485" s="169"/>
      <c r="G485" s="170"/>
    </row>
    <row r="486" spans="2:7">
      <c r="B486" s="167"/>
      <c r="C486" s="322"/>
      <c r="D486" s="322"/>
      <c r="E486" s="322"/>
      <c r="F486" s="169"/>
      <c r="G486" s="170"/>
    </row>
    <row r="487" spans="2:7">
      <c r="B487" s="167"/>
      <c r="C487" s="322"/>
      <c r="D487" s="322"/>
      <c r="E487" s="322"/>
      <c r="F487" s="169"/>
      <c r="G487" s="170"/>
    </row>
    <row r="488" spans="2:7">
      <c r="B488" s="167"/>
      <c r="C488" s="322"/>
      <c r="D488" s="322"/>
      <c r="E488" s="322"/>
      <c r="F488" s="169"/>
      <c r="G488" s="170"/>
    </row>
    <row r="489" spans="2:7">
      <c r="B489" s="167"/>
      <c r="C489" s="322"/>
      <c r="D489" s="322"/>
      <c r="E489" s="322"/>
      <c r="F489" s="169"/>
      <c r="G489" s="170"/>
    </row>
    <row r="490" spans="2:7">
      <c r="B490" s="167"/>
      <c r="C490" s="322"/>
      <c r="D490" s="322"/>
      <c r="E490" s="322"/>
      <c r="F490" s="169"/>
      <c r="G490" s="170"/>
    </row>
    <row r="491" spans="2:7">
      <c r="B491" s="167"/>
      <c r="C491" s="322"/>
      <c r="D491" s="322"/>
      <c r="E491" s="322"/>
      <c r="F491" s="169"/>
      <c r="G491" s="170"/>
    </row>
    <row r="492" spans="2:7">
      <c r="B492" s="167"/>
      <c r="C492" s="322"/>
      <c r="D492" s="322"/>
      <c r="E492" s="322"/>
      <c r="F492" s="169"/>
      <c r="G492" s="170"/>
    </row>
    <row r="493" spans="2:7">
      <c r="B493" s="167"/>
      <c r="C493" s="322"/>
      <c r="D493" s="322"/>
      <c r="E493" s="322"/>
      <c r="F493" s="169"/>
      <c r="G493" s="170"/>
    </row>
    <row r="494" spans="2:7">
      <c r="B494" s="167"/>
      <c r="C494" s="322"/>
      <c r="D494" s="322"/>
      <c r="E494" s="322"/>
      <c r="F494" s="169"/>
      <c r="G494" s="170"/>
    </row>
    <row r="495" spans="2:7">
      <c r="B495" s="167"/>
      <c r="C495" s="322"/>
      <c r="D495" s="322"/>
      <c r="E495" s="322"/>
      <c r="F495" s="169"/>
      <c r="G495" s="170"/>
    </row>
    <row r="496" spans="2:7">
      <c r="B496" s="167"/>
      <c r="C496" s="322"/>
      <c r="D496" s="322"/>
      <c r="E496" s="322"/>
      <c r="F496" s="169"/>
      <c r="G496" s="170"/>
    </row>
    <row r="497" spans="2:7">
      <c r="B497" s="167"/>
      <c r="C497" s="322"/>
      <c r="D497" s="322"/>
      <c r="E497" s="322"/>
      <c r="F497" s="169"/>
      <c r="G497" s="170"/>
    </row>
    <row r="498" spans="2:7">
      <c r="B498" s="167"/>
      <c r="C498" s="322"/>
      <c r="D498" s="322"/>
      <c r="E498" s="322"/>
      <c r="F498" s="169"/>
      <c r="G498" s="170"/>
    </row>
    <row r="499" spans="2:7">
      <c r="B499" s="167"/>
      <c r="C499" s="322"/>
      <c r="D499" s="322"/>
      <c r="E499" s="322"/>
      <c r="F499" s="169"/>
      <c r="G499" s="170"/>
    </row>
    <row r="500" spans="2:7">
      <c r="B500" s="167"/>
      <c r="C500" s="322"/>
      <c r="D500" s="322"/>
      <c r="E500" s="322"/>
      <c r="F500" s="169"/>
      <c r="G500" s="170"/>
    </row>
    <row r="501" spans="2:7">
      <c r="B501" s="167"/>
      <c r="C501" s="322"/>
      <c r="D501" s="322"/>
      <c r="E501" s="322"/>
      <c r="F501" s="169"/>
      <c r="G501" s="170"/>
    </row>
    <row r="502" spans="2:7">
      <c r="B502" s="167"/>
      <c r="C502" s="322"/>
      <c r="D502" s="322"/>
      <c r="E502" s="322"/>
      <c r="F502" s="169"/>
      <c r="G502" s="170"/>
    </row>
    <row r="503" spans="2:7">
      <c r="B503" s="167"/>
      <c r="C503" s="322"/>
      <c r="D503" s="322"/>
      <c r="E503" s="322"/>
      <c r="F503" s="169"/>
      <c r="G503" s="170"/>
    </row>
    <row r="504" spans="2:7">
      <c r="B504" s="167"/>
      <c r="C504" s="322"/>
      <c r="D504" s="322"/>
      <c r="E504" s="322"/>
      <c r="F504" s="169"/>
      <c r="G504" s="170"/>
    </row>
    <row r="505" spans="2:7">
      <c r="B505" s="167"/>
      <c r="C505" s="322"/>
      <c r="D505" s="322"/>
      <c r="E505" s="322"/>
      <c r="F505" s="169"/>
      <c r="G505" s="170"/>
    </row>
    <row r="506" spans="2:7">
      <c r="B506" s="167"/>
      <c r="C506" s="322"/>
      <c r="D506" s="322"/>
      <c r="E506" s="322"/>
      <c r="F506" s="169"/>
      <c r="G506" s="170"/>
    </row>
    <row r="507" spans="2:7">
      <c r="B507" s="167"/>
      <c r="C507" s="322"/>
      <c r="D507" s="322"/>
      <c r="E507" s="322"/>
      <c r="F507" s="169"/>
      <c r="G507" s="170"/>
    </row>
    <row r="508" spans="2:7">
      <c r="B508" s="167"/>
      <c r="C508" s="322"/>
      <c r="D508" s="322"/>
      <c r="E508" s="322"/>
      <c r="F508" s="169"/>
      <c r="G508" s="170"/>
    </row>
    <row r="509" spans="2:7">
      <c r="B509" s="167"/>
      <c r="C509" s="322"/>
      <c r="D509" s="322"/>
      <c r="E509" s="322"/>
      <c r="F509" s="169"/>
      <c r="G509" s="170"/>
    </row>
    <row r="510" spans="2:7">
      <c r="B510" s="167"/>
      <c r="C510" s="322"/>
      <c r="D510" s="322"/>
      <c r="E510" s="322"/>
      <c r="F510" s="169"/>
      <c r="G510" s="170"/>
    </row>
    <row r="511" spans="2:7">
      <c r="B511" s="167"/>
      <c r="C511" s="322"/>
      <c r="D511" s="322"/>
      <c r="E511" s="322"/>
      <c r="F511" s="169"/>
      <c r="G511" s="170"/>
    </row>
    <row r="512" spans="2:7">
      <c r="B512" s="167"/>
      <c r="C512" s="322"/>
      <c r="D512" s="322"/>
      <c r="E512" s="322"/>
      <c r="F512" s="169"/>
      <c r="G512" s="170"/>
    </row>
    <row r="513" spans="2:7">
      <c r="B513" s="167"/>
      <c r="C513" s="322"/>
      <c r="D513" s="322"/>
      <c r="E513" s="322"/>
      <c r="F513" s="169"/>
      <c r="G513" s="170"/>
    </row>
    <row r="514" spans="2:7">
      <c r="B514" s="167"/>
      <c r="C514" s="322"/>
      <c r="D514" s="322"/>
      <c r="E514" s="322"/>
      <c r="F514" s="169"/>
      <c r="G514" s="170"/>
    </row>
    <row r="515" spans="2:7">
      <c r="B515" s="167"/>
      <c r="C515" s="322"/>
      <c r="D515" s="322"/>
      <c r="E515" s="322"/>
      <c r="F515" s="169"/>
      <c r="G515" s="170"/>
    </row>
    <row r="516" spans="2:7">
      <c r="B516" s="167"/>
      <c r="C516" s="322"/>
      <c r="D516" s="322"/>
      <c r="E516" s="322"/>
      <c r="F516" s="169"/>
      <c r="G516" s="170"/>
    </row>
    <row r="517" spans="2:7">
      <c r="B517" s="167"/>
      <c r="C517" s="322"/>
      <c r="D517" s="322"/>
      <c r="E517" s="322"/>
      <c r="F517" s="169"/>
      <c r="G517" s="170"/>
    </row>
    <row r="518" spans="2:7">
      <c r="B518" s="167"/>
      <c r="C518" s="322"/>
      <c r="D518" s="322"/>
      <c r="E518" s="322"/>
      <c r="F518" s="169"/>
      <c r="G518" s="170"/>
    </row>
    <row r="519" spans="2:7">
      <c r="B519" s="167"/>
      <c r="C519" s="322"/>
      <c r="D519" s="322"/>
      <c r="E519" s="322"/>
      <c r="F519" s="169"/>
      <c r="G519" s="170"/>
    </row>
    <row r="520" spans="2:7">
      <c r="B520" s="167"/>
      <c r="C520" s="322"/>
      <c r="D520" s="322"/>
      <c r="E520" s="322"/>
      <c r="F520" s="169"/>
      <c r="G520" s="170"/>
    </row>
    <row r="521" spans="2:7">
      <c r="B521" s="167"/>
      <c r="C521" s="322"/>
      <c r="D521" s="322"/>
      <c r="E521" s="322"/>
      <c r="F521" s="169"/>
      <c r="G521" s="170"/>
    </row>
    <row r="522" spans="2:7">
      <c r="B522" s="167"/>
      <c r="C522" s="322"/>
      <c r="D522" s="322"/>
      <c r="E522" s="322"/>
      <c r="F522" s="169"/>
      <c r="G522" s="170"/>
    </row>
    <row r="523" spans="2:7">
      <c r="B523" s="167"/>
      <c r="C523" s="322"/>
      <c r="D523" s="322"/>
      <c r="E523" s="322"/>
      <c r="F523" s="169"/>
      <c r="G523" s="170"/>
    </row>
    <row r="524" spans="2:7">
      <c r="B524" s="167"/>
      <c r="C524" s="322"/>
      <c r="D524" s="322"/>
      <c r="E524" s="322"/>
      <c r="F524" s="169"/>
      <c r="G524" s="170"/>
    </row>
    <row r="525" spans="2:7">
      <c r="B525" s="167"/>
      <c r="C525" s="322"/>
      <c r="D525" s="322"/>
      <c r="E525" s="322"/>
      <c r="F525" s="169"/>
      <c r="G525" s="170"/>
    </row>
    <row r="526" spans="2:7">
      <c r="B526" s="167"/>
      <c r="C526" s="322"/>
      <c r="D526" s="322"/>
      <c r="E526" s="322"/>
      <c r="F526" s="169"/>
      <c r="G526" s="170"/>
    </row>
    <row r="527" spans="2:7">
      <c r="B527" s="167"/>
      <c r="C527" s="322"/>
      <c r="D527" s="322"/>
      <c r="E527" s="322"/>
      <c r="F527" s="169"/>
      <c r="G527" s="170"/>
    </row>
    <row r="528" spans="2:7">
      <c r="B528" s="167"/>
      <c r="C528" s="322"/>
      <c r="D528" s="322"/>
      <c r="E528" s="322"/>
      <c r="F528" s="169"/>
      <c r="G528" s="170"/>
    </row>
    <row r="529" spans="2:7">
      <c r="B529" s="167"/>
      <c r="C529" s="322"/>
      <c r="D529" s="322"/>
      <c r="E529" s="322"/>
      <c r="F529" s="169"/>
      <c r="G529" s="170"/>
    </row>
    <row r="530" spans="2:7">
      <c r="B530" s="167"/>
      <c r="C530" s="322"/>
      <c r="D530" s="322"/>
      <c r="E530" s="322"/>
      <c r="F530" s="169"/>
      <c r="G530" s="170"/>
    </row>
    <row r="531" spans="2:7">
      <c r="B531" s="167"/>
      <c r="C531" s="322"/>
      <c r="D531" s="322"/>
      <c r="E531" s="322"/>
      <c r="F531" s="169"/>
      <c r="G531" s="170"/>
    </row>
    <row r="532" spans="2:7">
      <c r="B532" s="167"/>
      <c r="C532" s="322"/>
      <c r="D532" s="322"/>
      <c r="E532" s="322"/>
      <c r="F532" s="169"/>
      <c r="G532" s="170"/>
    </row>
    <row r="533" spans="2:7">
      <c r="B533" s="167"/>
      <c r="C533" s="322"/>
      <c r="D533" s="322"/>
      <c r="E533" s="322"/>
      <c r="F533" s="169"/>
      <c r="G533" s="170"/>
    </row>
    <row r="534" spans="2:7">
      <c r="B534" s="167"/>
      <c r="C534" s="322"/>
      <c r="D534" s="322"/>
      <c r="E534" s="322"/>
      <c r="F534" s="169"/>
      <c r="G534" s="170"/>
    </row>
    <row r="535" spans="2:7">
      <c r="B535" s="167"/>
      <c r="C535" s="322"/>
      <c r="D535" s="322"/>
      <c r="E535" s="322"/>
      <c r="F535" s="169"/>
      <c r="G535" s="170"/>
    </row>
    <row r="536" spans="2:7">
      <c r="B536" s="167"/>
      <c r="C536" s="322"/>
      <c r="D536" s="322"/>
      <c r="E536" s="322"/>
      <c r="F536" s="169"/>
      <c r="G536" s="170"/>
    </row>
    <row r="537" spans="2:7">
      <c r="B537" s="167"/>
      <c r="C537" s="322"/>
      <c r="D537" s="322"/>
      <c r="E537" s="322"/>
      <c r="F537" s="169"/>
      <c r="G537" s="170"/>
    </row>
    <row r="538" spans="2:7">
      <c r="B538" s="167"/>
      <c r="C538" s="322"/>
      <c r="D538" s="322"/>
      <c r="E538" s="322"/>
      <c r="F538" s="169"/>
      <c r="G538" s="170"/>
    </row>
    <row r="539" spans="2:7">
      <c r="B539" s="167"/>
      <c r="C539" s="322"/>
      <c r="D539" s="322"/>
      <c r="E539" s="322"/>
      <c r="F539" s="169"/>
      <c r="G539" s="170"/>
    </row>
    <row r="540" spans="2:7">
      <c r="B540" s="167"/>
      <c r="C540" s="322"/>
      <c r="D540" s="322"/>
      <c r="E540" s="322"/>
      <c r="F540" s="169"/>
      <c r="G540" s="170"/>
    </row>
    <row r="541" spans="2:7">
      <c r="B541" s="167"/>
      <c r="C541" s="322"/>
      <c r="D541" s="322"/>
      <c r="E541" s="322"/>
      <c r="F541" s="169"/>
      <c r="G541" s="170"/>
    </row>
    <row r="542" spans="2:7">
      <c r="B542" s="167"/>
      <c r="C542" s="322"/>
      <c r="D542" s="322"/>
      <c r="E542" s="322"/>
      <c r="F542" s="169"/>
      <c r="G542" s="170"/>
    </row>
    <row r="543" spans="2:7">
      <c r="B543" s="167"/>
      <c r="C543" s="322"/>
      <c r="D543" s="322"/>
      <c r="E543" s="322"/>
      <c r="F543" s="169"/>
      <c r="G543" s="170"/>
    </row>
    <row r="544" spans="2:7">
      <c r="B544" s="167"/>
      <c r="C544" s="322"/>
      <c r="D544" s="322"/>
      <c r="E544" s="322"/>
      <c r="F544" s="169"/>
      <c r="G544" s="170"/>
    </row>
    <row r="545" spans="2:7">
      <c r="B545" s="167"/>
      <c r="C545" s="322"/>
      <c r="D545" s="322"/>
      <c r="E545" s="322"/>
      <c r="F545" s="169"/>
      <c r="G545" s="170"/>
    </row>
    <row r="546" spans="2:7">
      <c r="B546" s="167"/>
      <c r="C546" s="322"/>
      <c r="D546" s="322"/>
      <c r="E546" s="322"/>
      <c r="F546" s="169"/>
      <c r="G546" s="170"/>
    </row>
    <row r="547" spans="2:7">
      <c r="B547" s="167"/>
      <c r="C547" s="322"/>
      <c r="D547" s="322"/>
      <c r="E547" s="322"/>
      <c r="F547" s="169"/>
      <c r="G547" s="170"/>
    </row>
    <row r="548" spans="2:7">
      <c r="B548" s="167"/>
      <c r="C548" s="322"/>
      <c r="D548" s="322"/>
      <c r="E548" s="322"/>
      <c r="F548" s="169"/>
      <c r="G548" s="170"/>
    </row>
    <row r="549" spans="2:7">
      <c r="B549" s="167"/>
      <c r="C549" s="322"/>
      <c r="D549" s="322"/>
      <c r="E549" s="322"/>
      <c r="F549" s="169"/>
      <c r="G549" s="170"/>
    </row>
    <row r="550" spans="2:7">
      <c r="B550" s="167"/>
      <c r="C550" s="322"/>
      <c r="D550" s="322"/>
      <c r="E550" s="322"/>
      <c r="F550" s="169"/>
      <c r="G550" s="170"/>
    </row>
    <row r="551" spans="2:7">
      <c r="B551" s="167"/>
      <c r="C551" s="322"/>
      <c r="D551" s="322"/>
      <c r="E551" s="322"/>
      <c r="F551" s="169"/>
      <c r="G551" s="170"/>
    </row>
    <row r="552" spans="2:7">
      <c r="B552" s="167"/>
      <c r="C552" s="322"/>
      <c r="D552" s="322"/>
      <c r="E552" s="322"/>
      <c r="F552" s="169"/>
      <c r="G552" s="170"/>
    </row>
    <row r="553" spans="2:7">
      <c r="B553" s="167"/>
      <c r="C553" s="322"/>
      <c r="D553" s="322"/>
      <c r="E553" s="322"/>
      <c r="F553" s="169"/>
      <c r="G553" s="170"/>
    </row>
    <row r="554" spans="2:7">
      <c r="B554" s="167"/>
      <c r="C554" s="322"/>
      <c r="D554" s="322"/>
      <c r="E554" s="322"/>
      <c r="F554" s="169"/>
      <c r="G554" s="170"/>
    </row>
    <row r="555" spans="2:7">
      <c r="B555" s="167"/>
      <c r="C555" s="322"/>
      <c r="D555" s="322"/>
      <c r="E555" s="322"/>
      <c r="F555" s="169"/>
      <c r="G555" s="170"/>
    </row>
    <row r="556" spans="2:7">
      <c r="B556" s="167"/>
      <c r="C556" s="322"/>
      <c r="D556" s="322"/>
      <c r="E556" s="322"/>
      <c r="F556" s="169"/>
      <c r="G556" s="170"/>
    </row>
    <row r="557" spans="2:7">
      <c r="B557" s="167"/>
      <c r="C557" s="322"/>
      <c r="D557" s="322"/>
      <c r="E557" s="322"/>
      <c r="F557" s="169"/>
      <c r="G557" s="170"/>
    </row>
    <row r="558" spans="2:7">
      <c r="B558" s="167"/>
    </row>
    <row r="559" spans="2:7">
      <c r="B559" s="167"/>
    </row>
    <row r="560" spans="2:7">
      <c r="B560" s="167"/>
    </row>
  </sheetData>
  <sheetProtection sheet="1" objects="1" scenarios="1"/>
  <mergeCells count="540">
    <mergeCell ref="G6:G7"/>
    <mergeCell ref="C22:E22"/>
    <mergeCell ref="C23:E23"/>
    <mergeCell ref="C24:E24"/>
    <mergeCell ref="C25:E25"/>
    <mergeCell ref="C26:E26"/>
    <mergeCell ref="C27:E27"/>
    <mergeCell ref="B6:B7"/>
    <mergeCell ref="C6:E7"/>
    <mergeCell ref="F6:F7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94:E94"/>
    <mergeCell ref="C95:E95"/>
    <mergeCell ref="C96:E96"/>
    <mergeCell ref="C97:E97"/>
    <mergeCell ref="C98:E98"/>
    <mergeCell ref="C99:E99"/>
    <mergeCell ref="C88:E88"/>
    <mergeCell ref="C89:E89"/>
    <mergeCell ref="C90:E90"/>
    <mergeCell ref="C91:E91"/>
    <mergeCell ref="C92:E92"/>
    <mergeCell ref="C93:E93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42:E142"/>
    <mergeCell ref="C143:E143"/>
    <mergeCell ref="C144:E144"/>
    <mergeCell ref="C145:E145"/>
    <mergeCell ref="C146:E146"/>
    <mergeCell ref="C147:E147"/>
    <mergeCell ref="C136:E136"/>
    <mergeCell ref="C137:E137"/>
    <mergeCell ref="C138:E138"/>
    <mergeCell ref="C139:E139"/>
    <mergeCell ref="C140:E140"/>
    <mergeCell ref="C141:E141"/>
    <mergeCell ref="C154:E154"/>
    <mergeCell ref="C155:E155"/>
    <mergeCell ref="C156:E156"/>
    <mergeCell ref="C157:E157"/>
    <mergeCell ref="C158:E158"/>
    <mergeCell ref="C159:E159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68:E168"/>
    <mergeCell ref="C169:E169"/>
    <mergeCell ref="C170:E170"/>
    <mergeCell ref="C171:E171"/>
    <mergeCell ref="C160:E160"/>
    <mergeCell ref="C161:E161"/>
    <mergeCell ref="C162:E162"/>
    <mergeCell ref="C163:E163"/>
    <mergeCell ref="C164:E164"/>
    <mergeCell ref="C165:E165"/>
    <mergeCell ref="C178:E178"/>
    <mergeCell ref="C179:E179"/>
    <mergeCell ref="C180:E180"/>
    <mergeCell ref="C181:E181"/>
    <mergeCell ref="C182:E182"/>
    <mergeCell ref="C183:E183"/>
    <mergeCell ref="C172:E172"/>
    <mergeCell ref="C173:E173"/>
    <mergeCell ref="C174:E174"/>
    <mergeCell ref="C175:E175"/>
    <mergeCell ref="C176:E176"/>
    <mergeCell ref="C177:E177"/>
    <mergeCell ref="C190:E190"/>
    <mergeCell ref="C191:E191"/>
    <mergeCell ref="C192:E192"/>
    <mergeCell ref="C193:E193"/>
    <mergeCell ref="C194:E194"/>
    <mergeCell ref="C195:E195"/>
    <mergeCell ref="C184:E184"/>
    <mergeCell ref="C185:E185"/>
    <mergeCell ref="C186:E186"/>
    <mergeCell ref="C187:E187"/>
    <mergeCell ref="C188:E188"/>
    <mergeCell ref="C189:E189"/>
    <mergeCell ref="C202:E202"/>
    <mergeCell ref="C203:E203"/>
    <mergeCell ref="C204:E204"/>
    <mergeCell ref="C205:E205"/>
    <mergeCell ref="C206:E206"/>
    <mergeCell ref="C207:E207"/>
    <mergeCell ref="C196:E196"/>
    <mergeCell ref="C197:E197"/>
    <mergeCell ref="C198:E198"/>
    <mergeCell ref="C199:E199"/>
    <mergeCell ref="C200:E200"/>
    <mergeCell ref="C201:E201"/>
    <mergeCell ref="C214:E214"/>
    <mergeCell ref="C215:E215"/>
    <mergeCell ref="C216:E216"/>
    <mergeCell ref="C217:E217"/>
    <mergeCell ref="C218:E218"/>
    <mergeCell ref="C219:E219"/>
    <mergeCell ref="C208:E208"/>
    <mergeCell ref="C209:E209"/>
    <mergeCell ref="C210:E210"/>
    <mergeCell ref="C211:E211"/>
    <mergeCell ref="C212:E212"/>
    <mergeCell ref="C213:E213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C258:E258"/>
    <mergeCell ref="C259:E259"/>
    <mergeCell ref="C260:E260"/>
    <mergeCell ref="C261:E261"/>
    <mergeCell ref="C274:E274"/>
    <mergeCell ref="C275:E275"/>
    <mergeCell ref="C276:E276"/>
    <mergeCell ref="C277:E277"/>
    <mergeCell ref="C278:E278"/>
    <mergeCell ref="C279:E279"/>
    <mergeCell ref="C268:E268"/>
    <mergeCell ref="C269:E269"/>
    <mergeCell ref="C270:E270"/>
    <mergeCell ref="C271:E271"/>
    <mergeCell ref="C272:E272"/>
    <mergeCell ref="C273:E273"/>
    <mergeCell ref="C286:E286"/>
    <mergeCell ref="C287:E287"/>
    <mergeCell ref="C288:E288"/>
    <mergeCell ref="C289:E289"/>
    <mergeCell ref="C290:E290"/>
    <mergeCell ref="C291:E291"/>
    <mergeCell ref="C280:E280"/>
    <mergeCell ref="C281:E281"/>
    <mergeCell ref="C282:E282"/>
    <mergeCell ref="C283:E283"/>
    <mergeCell ref="C284:E284"/>
    <mergeCell ref="C285:E285"/>
    <mergeCell ref="C298:E298"/>
    <mergeCell ref="C299:E299"/>
    <mergeCell ref="C300:E300"/>
    <mergeCell ref="C301:E301"/>
    <mergeCell ref="C302:E302"/>
    <mergeCell ref="C303:E303"/>
    <mergeCell ref="C292:E292"/>
    <mergeCell ref="C293:E293"/>
    <mergeCell ref="C294:E294"/>
    <mergeCell ref="C295:E295"/>
    <mergeCell ref="C296:E296"/>
    <mergeCell ref="C297:E297"/>
    <mergeCell ref="C310:E310"/>
    <mergeCell ref="C311:E311"/>
    <mergeCell ref="C312:E312"/>
    <mergeCell ref="C313:E313"/>
    <mergeCell ref="C314:E314"/>
    <mergeCell ref="C315:E315"/>
    <mergeCell ref="C304:E304"/>
    <mergeCell ref="C305:E305"/>
    <mergeCell ref="C306:E306"/>
    <mergeCell ref="C307:E307"/>
    <mergeCell ref="C308:E308"/>
    <mergeCell ref="C309:E309"/>
    <mergeCell ref="C322:E322"/>
    <mergeCell ref="C323:E323"/>
    <mergeCell ref="C324:E324"/>
    <mergeCell ref="C325:E325"/>
    <mergeCell ref="C326:E326"/>
    <mergeCell ref="C327:E327"/>
    <mergeCell ref="C316:E316"/>
    <mergeCell ref="C317:E317"/>
    <mergeCell ref="C318:E318"/>
    <mergeCell ref="C319:E319"/>
    <mergeCell ref="C320:E320"/>
    <mergeCell ref="C321:E321"/>
    <mergeCell ref="C334:E334"/>
    <mergeCell ref="C335:E335"/>
    <mergeCell ref="C336:E336"/>
    <mergeCell ref="C337:E337"/>
    <mergeCell ref="C338:E338"/>
    <mergeCell ref="C339:E339"/>
    <mergeCell ref="C328:E328"/>
    <mergeCell ref="C329:E329"/>
    <mergeCell ref="C330:E330"/>
    <mergeCell ref="C331:E331"/>
    <mergeCell ref="C332:E332"/>
    <mergeCell ref="C333:E333"/>
    <mergeCell ref="C346:E346"/>
    <mergeCell ref="C347:E347"/>
    <mergeCell ref="C348:E348"/>
    <mergeCell ref="C349:E349"/>
    <mergeCell ref="C350:E350"/>
    <mergeCell ref="C351:E351"/>
    <mergeCell ref="C340:E340"/>
    <mergeCell ref="C341:E341"/>
    <mergeCell ref="C342:E342"/>
    <mergeCell ref="C343:E343"/>
    <mergeCell ref="C344:E344"/>
    <mergeCell ref="C345:E345"/>
    <mergeCell ref="C358:E358"/>
    <mergeCell ref="C359:E359"/>
    <mergeCell ref="C360:E360"/>
    <mergeCell ref="C361:E361"/>
    <mergeCell ref="C362:E362"/>
    <mergeCell ref="C363:E363"/>
    <mergeCell ref="C352:E352"/>
    <mergeCell ref="C353:E353"/>
    <mergeCell ref="C354:E354"/>
    <mergeCell ref="C355:E355"/>
    <mergeCell ref="C356:E356"/>
    <mergeCell ref="C357:E357"/>
    <mergeCell ref="C370:E370"/>
    <mergeCell ref="C371:E371"/>
    <mergeCell ref="C372:E372"/>
    <mergeCell ref="C373:E373"/>
    <mergeCell ref="C374:E374"/>
    <mergeCell ref="C375:E375"/>
    <mergeCell ref="C364:E364"/>
    <mergeCell ref="C365:E365"/>
    <mergeCell ref="C366:E366"/>
    <mergeCell ref="C367:E367"/>
    <mergeCell ref="C368:E368"/>
    <mergeCell ref="C369:E369"/>
    <mergeCell ref="C382:E382"/>
    <mergeCell ref="C383:E383"/>
    <mergeCell ref="C384:E384"/>
    <mergeCell ref="C385:E385"/>
    <mergeCell ref="C386:E386"/>
    <mergeCell ref="C387:E387"/>
    <mergeCell ref="C376:E376"/>
    <mergeCell ref="C377:E377"/>
    <mergeCell ref="C378:E378"/>
    <mergeCell ref="C379:E379"/>
    <mergeCell ref="C380:E380"/>
    <mergeCell ref="C381:E381"/>
    <mergeCell ref="C394:E394"/>
    <mergeCell ref="C395:E395"/>
    <mergeCell ref="C396:E396"/>
    <mergeCell ref="C397:E397"/>
    <mergeCell ref="C398:E398"/>
    <mergeCell ref="C399:E399"/>
    <mergeCell ref="C388:E388"/>
    <mergeCell ref="C389:E389"/>
    <mergeCell ref="C390:E390"/>
    <mergeCell ref="C391:E391"/>
    <mergeCell ref="C392:E392"/>
    <mergeCell ref="C393:E393"/>
    <mergeCell ref="C406:E406"/>
    <mergeCell ref="C407:E407"/>
    <mergeCell ref="C408:E408"/>
    <mergeCell ref="C409:E409"/>
    <mergeCell ref="C410:E410"/>
    <mergeCell ref="C411:E411"/>
    <mergeCell ref="C400:E400"/>
    <mergeCell ref="C401:E401"/>
    <mergeCell ref="C402:E402"/>
    <mergeCell ref="C403:E403"/>
    <mergeCell ref="C404:E404"/>
    <mergeCell ref="C405:E405"/>
    <mergeCell ref="C418:E418"/>
    <mergeCell ref="C419:E419"/>
    <mergeCell ref="C420:E420"/>
    <mergeCell ref="C421:E421"/>
    <mergeCell ref="C422:E422"/>
    <mergeCell ref="C423:E423"/>
    <mergeCell ref="C412:E412"/>
    <mergeCell ref="C413:E413"/>
    <mergeCell ref="C414:E414"/>
    <mergeCell ref="C415:E415"/>
    <mergeCell ref="C416:E416"/>
    <mergeCell ref="C417:E417"/>
    <mergeCell ref="C430:E430"/>
    <mergeCell ref="C431:E431"/>
    <mergeCell ref="C432:E432"/>
    <mergeCell ref="C433:E433"/>
    <mergeCell ref="C434:E434"/>
    <mergeCell ref="C435:E435"/>
    <mergeCell ref="C424:E424"/>
    <mergeCell ref="C425:E425"/>
    <mergeCell ref="C426:E426"/>
    <mergeCell ref="C427:E427"/>
    <mergeCell ref="C428:E428"/>
    <mergeCell ref="C429:E429"/>
    <mergeCell ref="C442:E442"/>
    <mergeCell ref="C443:E443"/>
    <mergeCell ref="C444:E444"/>
    <mergeCell ref="C445:E445"/>
    <mergeCell ref="C446:E446"/>
    <mergeCell ref="C447:E447"/>
    <mergeCell ref="C436:E436"/>
    <mergeCell ref="C437:E437"/>
    <mergeCell ref="C438:E438"/>
    <mergeCell ref="C439:E439"/>
    <mergeCell ref="C440:E440"/>
    <mergeCell ref="C441:E441"/>
    <mergeCell ref="C454:E454"/>
    <mergeCell ref="C455:E455"/>
    <mergeCell ref="C456:E456"/>
    <mergeCell ref="C457:E457"/>
    <mergeCell ref="C458:E458"/>
    <mergeCell ref="C459:E459"/>
    <mergeCell ref="C448:E448"/>
    <mergeCell ref="C449:E449"/>
    <mergeCell ref="C450:E450"/>
    <mergeCell ref="C451:E451"/>
    <mergeCell ref="C452:E452"/>
    <mergeCell ref="C453:E453"/>
    <mergeCell ref="C466:E466"/>
    <mergeCell ref="C467:E467"/>
    <mergeCell ref="C468:E468"/>
    <mergeCell ref="C469:E469"/>
    <mergeCell ref="C470:E470"/>
    <mergeCell ref="C471:E471"/>
    <mergeCell ref="C460:E460"/>
    <mergeCell ref="C461:E461"/>
    <mergeCell ref="C462:E462"/>
    <mergeCell ref="C463:E463"/>
    <mergeCell ref="C464:E464"/>
    <mergeCell ref="C465:E465"/>
    <mergeCell ref="C478:E478"/>
    <mergeCell ref="C479:E479"/>
    <mergeCell ref="C480:E480"/>
    <mergeCell ref="C481:E481"/>
    <mergeCell ref="C482:E482"/>
    <mergeCell ref="C483:E483"/>
    <mergeCell ref="C472:E472"/>
    <mergeCell ref="C473:E473"/>
    <mergeCell ref="C474:E474"/>
    <mergeCell ref="C475:E475"/>
    <mergeCell ref="C476:E476"/>
    <mergeCell ref="C477:E477"/>
    <mergeCell ref="C490:E490"/>
    <mergeCell ref="C491:E491"/>
    <mergeCell ref="C492:E492"/>
    <mergeCell ref="C493:E493"/>
    <mergeCell ref="C494:E494"/>
    <mergeCell ref="C495:E495"/>
    <mergeCell ref="C484:E484"/>
    <mergeCell ref="C485:E485"/>
    <mergeCell ref="C486:E486"/>
    <mergeCell ref="C487:E487"/>
    <mergeCell ref="C488:E488"/>
    <mergeCell ref="C489:E489"/>
    <mergeCell ref="C502:E502"/>
    <mergeCell ref="C503:E503"/>
    <mergeCell ref="C504:E504"/>
    <mergeCell ref="C505:E505"/>
    <mergeCell ref="C506:E506"/>
    <mergeCell ref="C507:E507"/>
    <mergeCell ref="C496:E496"/>
    <mergeCell ref="C497:E497"/>
    <mergeCell ref="C498:E498"/>
    <mergeCell ref="C499:E499"/>
    <mergeCell ref="C500:E500"/>
    <mergeCell ref="C501:E501"/>
    <mergeCell ref="C514:E514"/>
    <mergeCell ref="C515:E515"/>
    <mergeCell ref="C516:E516"/>
    <mergeCell ref="C517:E517"/>
    <mergeCell ref="C518:E518"/>
    <mergeCell ref="C519:E519"/>
    <mergeCell ref="C508:E508"/>
    <mergeCell ref="C509:E509"/>
    <mergeCell ref="C510:E510"/>
    <mergeCell ref="C511:E511"/>
    <mergeCell ref="C512:E512"/>
    <mergeCell ref="C513:E513"/>
    <mergeCell ref="C526:E526"/>
    <mergeCell ref="C527:E527"/>
    <mergeCell ref="C528:E528"/>
    <mergeCell ref="C529:E529"/>
    <mergeCell ref="C530:E530"/>
    <mergeCell ref="C531:E531"/>
    <mergeCell ref="C520:E520"/>
    <mergeCell ref="C521:E521"/>
    <mergeCell ref="C522:E522"/>
    <mergeCell ref="C523:E523"/>
    <mergeCell ref="C524:E524"/>
    <mergeCell ref="C525:E525"/>
    <mergeCell ref="C538:E538"/>
    <mergeCell ref="C539:E539"/>
    <mergeCell ref="C540:E540"/>
    <mergeCell ref="C541:E541"/>
    <mergeCell ref="C542:E542"/>
    <mergeCell ref="C543:E543"/>
    <mergeCell ref="C532:E532"/>
    <mergeCell ref="C533:E533"/>
    <mergeCell ref="C534:E534"/>
    <mergeCell ref="C535:E535"/>
    <mergeCell ref="C536:E536"/>
    <mergeCell ref="C537:E537"/>
    <mergeCell ref="C556:E556"/>
    <mergeCell ref="C557:E557"/>
    <mergeCell ref="C550:E550"/>
    <mergeCell ref="C551:E551"/>
    <mergeCell ref="C552:E552"/>
    <mergeCell ref="C553:E553"/>
    <mergeCell ref="C554:E554"/>
    <mergeCell ref="C555:E555"/>
    <mergeCell ref="C544:E544"/>
    <mergeCell ref="C545:E545"/>
    <mergeCell ref="C546:E546"/>
    <mergeCell ref="C547:E547"/>
    <mergeCell ref="C548:E548"/>
    <mergeCell ref="C549:E549"/>
  </mergeCells>
  <pageMargins left="0.75" right="0.75" top="1" bottom="1" header="0.5" footer="0.5"/>
  <pageSetup paperSize="9" scale="8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2"/>
    <pageSetUpPr fitToPage="1"/>
  </sheetPr>
  <dimension ref="B1:O560"/>
  <sheetViews>
    <sheetView zoomScaleNormal="100" workbookViewId="0"/>
  </sheetViews>
  <sheetFormatPr defaultColWidth="9.140625" defaultRowHeight="12.75"/>
  <cols>
    <col min="1" max="1" width="3.7109375" style="144" customWidth="1"/>
    <col min="2" max="2" width="12.5703125" style="144" customWidth="1"/>
    <col min="3" max="3" width="7.28515625" style="148" customWidth="1"/>
    <col min="4" max="4" width="15.42578125" style="148" customWidth="1"/>
    <col min="5" max="5" width="21.42578125" style="148" customWidth="1"/>
    <col min="6" max="6" width="32.28515625" style="144" customWidth="1"/>
    <col min="7" max="7" width="21.140625" style="164" bestFit="1" customWidth="1"/>
    <col min="8" max="16384" width="9.140625" style="144"/>
  </cols>
  <sheetData>
    <row r="1" spans="2:15">
      <c r="B1" s="189"/>
      <c r="C1" s="144"/>
      <c r="D1" s="144"/>
      <c r="E1" s="144"/>
    </row>
    <row r="2" spans="2:15" ht="12.75" customHeight="1">
      <c r="B2" s="165" t="s">
        <v>247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7.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2:15">
      <c r="C5" s="144"/>
      <c r="D5" s="144"/>
      <c r="E5" s="144"/>
    </row>
    <row r="6" spans="2:15">
      <c r="B6" s="325" t="s">
        <v>65</v>
      </c>
      <c r="C6" s="325" t="s">
        <v>56</v>
      </c>
      <c r="D6" s="325"/>
      <c r="E6" s="325"/>
      <c r="F6" s="327" t="s">
        <v>37</v>
      </c>
      <c r="G6" s="323" t="s">
        <v>38</v>
      </c>
    </row>
    <row r="7" spans="2:15">
      <c r="B7" s="326"/>
      <c r="C7" s="326"/>
      <c r="D7" s="326"/>
      <c r="E7" s="326"/>
      <c r="F7" s="328"/>
      <c r="G7" s="324"/>
    </row>
    <row r="8" spans="2:15">
      <c r="B8" s="197">
        <v>130433</v>
      </c>
      <c r="C8" s="171"/>
      <c r="D8" s="171" t="s">
        <v>182</v>
      </c>
      <c r="E8" s="171"/>
      <c r="F8" s="171" t="s">
        <v>183</v>
      </c>
      <c r="G8" s="259">
        <v>41292</v>
      </c>
    </row>
    <row r="9" spans="2:15">
      <c r="B9" s="197">
        <v>58439</v>
      </c>
      <c r="C9" s="171"/>
      <c r="D9" s="171" t="s">
        <v>184</v>
      </c>
      <c r="E9" s="171"/>
      <c r="F9" s="171" t="s">
        <v>185</v>
      </c>
      <c r="G9" s="259">
        <v>41313</v>
      </c>
    </row>
    <row r="10" spans="2:15">
      <c r="B10" s="197">
        <v>53295</v>
      </c>
      <c r="C10" s="171"/>
      <c r="D10" s="171" t="s">
        <v>186</v>
      </c>
      <c r="E10" s="171"/>
      <c r="F10" s="171" t="s">
        <v>152</v>
      </c>
      <c r="G10" s="259">
        <v>41313</v>
      </c>
    </row>
    <row r="11" spans="2:15">
      <c r="B11" s="197">
        <v>50083</v>
      </c>
      <c r="C11" s="171"/>
      <c r="D11" s="171" t="s">
        <v>187</v>
      </c>
      <c r="E11" s="171"/>
      <c r="F11" s="171" t="s">
        <v>185</v>
      </c>
      <c r="G11" s="259">
        <v>41313</v>
      </c>
    </row>
    <row r="12" spans="2:15">
      <c r="B12" s="197">
        <v>130487</v>
      </c>
      <c r="C12" s="171"/>
      <c r="D12" s="171" t="s">
        <v>188</v>
      </c>
      <c r="E12" s="171"/>
      <c r="F12" s="171" t="s">
        <v>170</v>
      </c>
      <c r="G12" s="259">
        <v>41313</v>
      </c>
    </row>
    <row r="13" spans="2:15">
      <c r="B13" s="197">
        <v>50170</v>
      </c>
      <c r="C13" s="171"/>
      <c r="D13" s="171" t="s">
        <v>189</v>
      </c>
      <c r="E13" s="171"/>
      <c r="F13" s="171" t="s">
        <v>152</v>
      </c>
      <c r="G13" s="259">
        <v>41327</v>
      </c>
    </row>
    <row r="14" spans="2:15">
      <c r="B14" s="197">
        <v>54837</v>
      </c>
      <c r="C14" s="171"/>
      <c r="D14" s="171" t="s">
        <v>190</v>
      </c>
      <c r="E14" s="171"/>
      <c r="F14" s="171" t="s">
        <v>185</v>
      </c>
      <c r="G14" s="259">
        <v>41327</v>
      </c>
    </row>
    <row r="15" spans="2:15">
      <c r="B15" s="197">
        <v>131094</v>
      </c>
      <c r="C15" s="171"/>
      <c r="D15" s="171" t="s">
        <v>191</v>
      </c>
      <c r="E15" s="171"/>
      <c r="F15" s="171" t="s">
        <v>170</v>
      </c>
      <c r="G15" s="259">
        <v>41327</v>
      </c>
    </row>
    <row r="16" spans="2:15">
      <c r="B16" s="197">
        <v>50638</v>
      </c>
      <c r="C16" s="171"/>
      <c r="D16" s="171" t="s">
        <v>192</v>
      </c>
      <c r="E16" s="171"/>
      <c r="F16" s="171" t="s">
        <v>152</v>
      </c>
      <c r="G16" s="259">
        <v>41340</v>
      </c>
    </row>
    <row r="17" spans="2:7">
      <c r="B17" s="197">
        <v>50228</v>
      </c>
      <c r="C17" s="171"/>
      <c r="D17" s="171" t="s">
        <v>193</v>
      </c>
      <c r="E17" s="171"/>
      <c r="F17" s="171" t="s">
        <v>152</v>
      </c>
      <c r="G17" s="259">
        <v>41348</v>
      </c>
    </row>
    <row r="18" spans="2:7">
      <c r="B18" s="197">
        <v>130473</v>
      </c>
      <c r="C18" s="171"/>
      <c r="D18" s="171" t="s">
        <v>194</v>
      </c>
      <c r="E18" s="171"/>
      <c r="F18" s="171" t="s">
        <v>170</v>
      </c>
      <c r="G18" s="259">
        <v>41348</v>
      </c>
    </row>
    <row r="19" spans="2:7">
      <c r="B19" s="197">
        <v>54364</v>
      </c>
      <c r="C19" s="171"/>
      <c r="D19" s="171" t="s">
        <v>195</v>
      </c>
      <c r="E19" s="171"/>
      <c r="F19" s="171" t="s">
        <v>185</v>
      </c>
      <c r="G19" s="259">
        <v>41355</v>
      </c>
    </row>
    <row r="20" spans="2:7">
      <c r="B20" s="257"/>
      <c r="C20" s="329"/>
      <c r="D20" s="329"/>
      <c r="E20" s="329"/>
      <c r="F20" s="315" t="s">
        <v>120</v>
      </c>
      <c r="G20" s="315"/>
    </row>
    <row r="21" spans="2:7">
      <c r="B21" s="171"/>
      <c r="C21" s="168"/>
      <c r="D21" s="168"/>
      <c r="E21" s="168"/>
      <c r="F21" s="250"/>
      <c r="G21" s="258"/>
    </row>
    <row r="22" spans="2:7">
      <c r="B22" s="167"/>
      <c r="C22" s="322"/>
      <c r="D22" s="322"/>
      <c r="E22" s="322"/>
      <c r="F22" s="169"/>
      <c r="G22" s="170"/>
    </row>
    <row r="23" spans="2:7">
      <c r="B23" s="167"/>
      <c r="C23" s="322"/>
      <c r="D23" s="322"/>
      <c r="E23" s="322"/>
      <c r="F23" s="169"/>
      <c r="G23" s="170"/>
    </row>
    <row r="24" spans="2:7">
      <c r="B24" s="167"/>
      <c r="C24" s="322"/>
      <c r="D24" s="322"/>
      <c r="E24" s="322"/>
      <c r="F24" s="169"/>
      <c r="G24" s="170"/>
    </row>
    <row r="25" spans="2:7">
      <c r="B25"/>
      <c r="C25" s="322"/>
      <c r="D25" s="322"/>
      <c r="E25" s="322"/>
      <c r="F25" s="169"/>
      <c r="G25" s="170"/>
    </row>
    <row r="26" spans="2:7">
      <c r="B26" s="167"/>
      <c r="C26" s="322"/>
      <c r="D26" s="322"/>
      <c r="E26" s="322"/>
      <c r="F26" s="169"/>
      <c r="G26" s="170"/>
    </row>
    <row r="27" spans="2:7">
      <c r="B27" s="167"/>
      <c r="C27" s="322"/>
      <c r="D27" s="322"/>
      <c r="E27" s="322"/>
      <c r="F27" s="169"/>
      <c r="G27" s="170"/>
    </row>
    <row r="28" spans="2:7">
      <c r="B28" s="167"/>
      <c r="C28" s="322"/>
      <c r="D28" s="322"/>
      <c r="E28" s="322"/>
      <c r="F28" s="169"/>
      <c r="G28" s="170"/>
    </row>
    <row r="29" spans="2:7">
      <c r="B29" s="167"/>
      <c r="C29" s="322"/>
      <c r="D29" s="322"/>
      <c r="E29" s="322"/>
      <c r="F29" s="169"/>
      <c r="G29" s="170"/>
    </row>
    <row r="30" spans="2:7">
      <c r="B30" s="167"/>
      <c r="C30" s="322"/>
      <c r="D30" s="322"/>
      <c r="E30" s="322"/>
      <c r="F30" s="169"/>
      <c r="G30" s="170"/>
    </row>
    <row r="31" spans="2:7">
      <c r="B31" s="167"/>
      <c r="C31" s="322"/>
      <c r="D31" s="322"/>
      <c r="E31" s="322"/>
      <c r="F31" s="169"/>
      <c r="G31" s="170"/>
    </row>
    <row r="32" spans="2:7">
      <c r="B32" s="167"/>
      <c r="C32" s="322"/>
      <c r="D32" s="322"/>
      <c r="E32" s="322"/>
      <c r="F32" s="169"/>
      <c r="G32" s="170"/>
    </row>
    <row r="33" spans="2:7">
      <c r="B33" s="167"/>
      <c r="C33" s="322"/>
      <c r="D33" s="322"/>
      <c r="E33" s="322"/>
      <c r="F33" s="169"/>
      <c r="G33" s="170"/>
    </row>
    <row r="34" spans="2:7">
      <c r="B34" s="167"/>
      <c r="C34" s="322"/>
      <c r="D34" s="322"/>
      <c r="E34" s="322"/>
      <c r="F34" s="169"/>
      <c r="G34" s="170"/>
    </row>
    <row r="35" spans="2:7">
      <c r="B35" s="167"/>
      <c r="C35" s="322"/>
      <c r="D35" s="322"/>
      <c r="E35" s="322"/>
      <c r="F35" s="169"/>
      <c r="G35" s="170"/>
    </row>
    <row r="36" spans="2:7">
      <c r="B36" s="167"/>
      <c r="C36" s="322"/>
      <c r="D36" s="322"/>
      <c r="E36" s="322"/>
      <c r="F36" s="169"/>
      <c r="G36" s="170"/>
    </row>
    <row r="37" spans="2:7">
      <c r="B37" s="167"/>
      <c r="C37" s="322"/>
      <c r="D37" s="322"/>
      <c r="E37" s="322"/>
      <c r="F37" s="169"/>
      <c r="G37" s="170"/>
    </row>
    <row r="38" spans="2:7">
      <c r="B38" s="167"/>
      <c r="C38" s="322"/>
      <c r="D38" s="322"/>
      <c r="E38" s="322"/>
      <c r="F38" s="169"/>
      <c r="G38" s="170"/>
    </row>
    <row r="39" spans="2:7">
      <c r="B39" s="167"/>
      <c r="C39" s="322"/>
      <c r="D39" s="322"/>
      <c r="E39" s="322"/>
      <c r="F39" s="169"/>
      <c r="G39" s="170"/>
    </row>
    <row r="40" spans="2:7">
      <c r="B40" s="167"/>
      <c r="C40" s="322"/>
      <c r="D40" s="322"/>
      <c r="E40" s="322"/>
      <c r="F40" s="169"/>
      <c r="G40" s="170"/>
    </row>
    <row r="41" spans="2:7">
      <c r="B41" s="167"/>
      <c r="C41" s="322"/>
      <c r="D41" s="322"/>
      <c r="E41" s="322"/>
      <c r="F41" s="169"/>
      <c r="G41" s="170"/>
    </row>
    <row r="42" spans="2:7">
      <c r="B42" s="167"/>
      <c r="C42" s="322"/>
      <c r="D42" s="322"/>
      <c r="E42" s="322"/>
      <c r="F42" s="169"/>
      <c r="G42" s="170"/>
    </row>
    <row r="43" spans="2:7">
      <c r="B43" s="167"/>
      <c r="C43" s="322"/>
      <c r="D43" s="322"/>
      <c r="E43" s="322"/>
      <c r="F43" s="169"/>
      <c r="G43" s="170"/>
    </row>
    <row r="44" spans="2:7">
      <c r="B44" s="167"/>
      <c r="C44" s="322"/>
      <c r="D44" s="322"/>
      <c r="E44" s="322"/>
      <c r="F44" s="169"/>
      <c r="G44" s="170"/>
    </row>
    <row r="45" spans="2:7">
      <c r="B45" s="167"/>
      <c r="C45" s="322"/>
      <c r="D45" s="322"/>
      <c r="E45" s="322"/>
      <c r="F45" s="169"/>
      <c r="G45" s="170"/>
    </row>
    <row r="46" spans="2:7">
      <c r="B46" s="167"/>
      <c r="C46" s="322"/>
      <c r="D46" s="322"/>
      <c r="E46" s="322"/>
      <c r="F46" s="169"/>
      <c r="G46" s="170"/>
    </row>
    <row r="47" spans="2:7">
      <c r="B47" s="167"/>
      <c r="C47" s="322"/>
      <c r="D47" s="322"/>
      <c r="E47" s="322"/>
      <c r="F47" s="169"/>
      <c r="G47" s="170"/>
    </row>
    <row r="48" spans="2:7">
      <c r="B48" s="167"/>
      <c r="C48" s="322"/>
      <c r="D48" s="322"/>
      <c r="E48" s="322"/>
      <c r="F48" s="169"/>
      <c r="G48" s="170"/>
    </row>
    <row r="49" spans="2:7">
      <c r="B49" s="167"/>
      <c r="C49" s="322"/>
      <c r="D49" s="322"/>
      <c r="E49" s="322"/>
      <c r="F49" s="169"/>
      <c r="G49" s="170"/>
    </row>
    <row r="50" spans="2:7">
      <c r="B50" s="167"/>
      <c r="C50" s="322"/>
      <c r="D50" s="322"/>
      <c r="E50" s="322"/>
      <c r="F50" s="169"/>
      <c r="G50" s="170"/>
    </row>
    <row r="51" spans="2:7">
      <c r="B51" s="167"/>
      <c r="C51" s="322"/>
      <c r="D51" s="322"/>
      <c r="E51" s="322"/>
      <c r="F51" s="169"/>
      <c r="G51" s="170"/>
    </row>
    <row r="52" spans="2:7">
      <c r="B52" s="167"/>
      <c r="C52" s="322"/>
      <c r="D52" s="322"/>
      <c r="E52" s="322"/>
      <c r="F52" s="169"/>
      <c r="G52" s="170"/>
    </row>
    <row r="53" spans="2:7">
      <c r="B53" s="167"/>
      <c r="C53" s="322"/>
      <c r="D53" s="322"/>
      <c r="E53" s="322"/>
      <c r="F53" s="169"/>
      <c r="G53" s="170"/>
    </row>
    <row r="54" spans="2:7">
      <c r="B54" s="167"/>
      <c r="C54" s="322"/>
      <c r="D54" s="322"/>
      <c r="E54" s="322"/>
      <c r="F54" s="169"/>
      <c r="G54" s="170"/>
    </row>
    <row r="55" spans="2:7">
      <c r="B55" s="167"/>
      <c r="C55" s="322"/>
      <c r="D55" s="322"/>
      <c r="E55" s="322"/>
      <c r="F55" s="169"/>
      <c r="G55" s="170"/>
    </row>
    <row r="56" spans="2:7">
      <c r="B56" s="167"/>
      <c r="C56" s="322"/>
      <c r="D56" s="322"/>
      <c r="E56" s="322"/>
      <c r="F56" s="169"/>
      <c r="G56" s="170"/>
    </row>
    <row r="57" spans="2:7">
      <c r="B57" s="167"/>
      <c r="C57" s="322"/>
      <c r="D57" s="322"/>
      <c r="E57" s="322"/>
      <c r="F57" s="169"/>
      <c r="G57" s="170"/>
    </row>
    <row r="58" spans="2:7">
      <c r="B58" s="167"/>
      <c r="C58" s="322"/>
      <c r="D58" s="322"/>
      <c r="E58" s="322"/>
      <c r="F58" s="169"/>
      <c r="G58" s="170"/>
    </row>
    <row r="59" spans="2:7">
      <c r="B59" s="167"/>
      <c r="C59" s="322"/>
      <c r="D59" s="322"/>
      <c r="E59" s="322"/>
      <c r="F59" s="169"/>
      <c r="G59" s="170"/>
    </row>
    <row r="60" spans="2:7">
      <c r="B60" s="167"/>
      <c r="C60" s="322"/>
      <c r="D60" s="322"/>
      <c r="E60" s="322"/>
      <c r="F60" s="169"/>
      <c r="G60" s="170"/>
    </row>
    <row r="61" spans="2:7">
      <c r="B61" s="167"/>
      <c r="C61" s="322"/>
      <c r="D61" s="322"/>
      <c r="E61" s="322"/>
      <c r="F61" s="169"/>
      <c r="G61" s="170"/>
    </row>
    <row r="62" spans="2:7">
      <c r="B62" s="167"/>
      <c r="C62" s="322"/>
      <c r="D62" s="322"/>
      <c r="E62" s="322"/>
      <c r="F62" s="169"/>
      <c r="G62" s="170"/>
    </row>
    <row r="63" spans="2:7">
      <c r="B63" s="167"/>
      <c r="C63" s="322"/>
      <c r="D63" s="322"/>
      <c r="E63" s="322"/>
      <c r="F63" s="169"/>
      <c r="G63" s="170"/>
    </row>
    <row r="64" spans="2:7">
      <c r="B64" s="167"/>
      <c r="C64" s="322"/>
      <c r="D64" s="322"/>
      <c r="E64" s="322"/>
      <c r="F64" s="169"/>
      <c r="G64" s="170"/>
    </row>
    <row r="65" spans="2:7">
      <c r="B65" s="167"/>
      <c r="C65" s="322"/>
      <c r="D65" s="322"/>
      <c r="E65" s="322"/>
      <c r="F65" s="169"/>
      <c r="G65" s="170"/>
    </row>
    <row r="66" spans="2:7">
      <c r="B66" s="167"/>
      <c r="C66" s="322"/>
      <c r="D66" s="322"/>
      <c r="E66" s="322"/>
      <c r="F66" s="169"/>
      <c r="G66" s="170"/>
    </row>
    <row r="67" spans="2:7">
      <c r="B67" s="167"/>
      <c r="C67" s="322"/>
      <c r="D67" s="322"/>
      <c r="E67" s="322"/>
      <c r="F67" s="169"/>
      <c r="G67" s="170"/>
    </row>
    <row r="68" spans="2:7">
      <c r="B68" s="167"/>
      <c r="C68" s="322"/>
      <c r="D68" s="322"/>
      <c r="E68" s="322"/>
      <c r="F68" s="169"/>
      <c r="G68" s="170"/>
    </row>
    <row r="69" spans="2:7">
      <c r="B69" s="167"/>
      <c r="C69" s="322"/>
      <c r="D69" s="322"/>
      <c r="E69" s="322"/>
      <c r="F69" s="169"/>
      <c r="G69" s="170"/>
    </row>
    <row r="70" spans="2:7">
      <c r="B70" s="167"/>
      <c r="C70" s="322"/>
      <c r="D70" s="322"/>
      <c r="E70" s="322"/>
      <c r="F70" s="169"/>
      <c r="G70" s="170"/>
    </row>
    <row r="71" spans="2:7">
      <c r="B71" s="167"/>
      <c r="C71" s="322"/>
      <c r="D71" s="322"/>
      <c r="E71" s="322"/>
      <c r="F71" s="169"/>
      <c r="G71" s="170"/>
    </row>
    <row r="72" spans="2:7">
      <c r="B72" s="167"/>
      <c r="C72" s="322"/>
      <c r="D72" s="322"/>
      <c r="E72" s="322"/>
      <c r="F72" s="169"/>
      <c r="G72" s="170"/>
    </row>
    <row r="73" spans="2:7">
      <c r="B73" s="167"/>
      <c r="C73" s="322"/>
      <c r="D73" s="322"/>
      <c r="E73" s="322"/>
      <c r="F73" s="169"/>
      <c r="G73" s="170"/>
    </row>
    <row r="74" spans="2:7">
      <c r="B74" s="167"/>
      <c r="C74" s="322"/>
      <c r="D74" s="322"/>
      <c r="E74" s="322"/>
      <c r="F74" s="169"/>
      <c r="G74" s="170"/>
    </row>
    <row r="75" spans="2:7">
      <c r="B75" s="167"/>
      <c r="C75" s="322"/>
      <c r="D75" s="322"/>
      <c r="E75" s="322"/>
      <c r="F75" s="169"/>
      <c r="G75" s="170"/>
    </row>
    <row r="76" spans="2:7">
      <c r="B76" s="167"/>
      <c r="C76" s="322"/>
      <c r="D76" s="322"/>
      <c r="E76" s="322"/>
      <c r="F76" s="169"/>
      <c r="G76" s="170"/>
    </row>
    <row r="77" spans="2:7">
      <c r="B77" s="167"/>
      <c r="C77" s="322"/>
      <c r="D77" s="322"/>
      <c r="E77" s="322"/>
      <c r="F77" s="169"/>
      <c r="G77" s="170"/>
    </row>
    <row r="78" spans="2:7">
      <c r="B78" s="167"/>
      <c r="C78" s="322"/>
      <c r="D78" s="322"/>
      <c r="E78" s="322"/>
      <c r="F78" s="169"/>
      <c r="G78" s="170"/>
    </row>
    <row r="79" spans="2:7">
      <c r="B79" s="167"/>
      <c r="C79" s="322"/>
      <c r="D79" s="322"/>
      <c r="E79" s="322"/>
      <c r="F79" s="169"/>
      <c r="G79" s="170"/>
    </row>
    <row r="80" spans="2:7">
      <c r="B80" s="167"/>
      <c r="C80" s="322"/>
      <c r="D80" s="322"/>
      <c r="E80" s="322"/>
      <c r="F80" s="169"/>
      <c r="G80" s="170"/>
    </row>
    <row r="81" spans="2:7">
      <c r="B81" s="167"/>
      <c r="C81" s="322"/>
      <c r="D81" s="322"/>
      <c r="E81" s="322"/>
      <c r="F81" s="169"/>
      <c r="G81" s="170"/>
    </row>
    <row r="82" spans="2:7">
      <c r="B82" s="167"/>
      <c r="C82" s="322"/>
      <c r="D82" s="322"/>
      <c r="E82" s="322"/>
      <c r="F82" s="169"/>
      <c r="G82" s="170"/>
    </row>
    <row r="83" spans="2:7">
      <c r="B83" s="167"/>
      <c r="C83" s="322"/>
      <c r="D83" s="322"/>
      <c r="E83" s="322"/>
      <c r="F83" s="169"/>
      <c r="G83" s="170"/>
    </row>
    <row r="84" spans="2:7">
      <c r="B84" s="167"/>
      <c r="C84" s="322"/>
      <c r="D84" s="322"/>
      <c r="E84" s="322"/>
      <c r="F84" s="169"/>
      <c r="G84" s="170"/>
    </row>
    <row r="85" spans="2:7">
      <c r="B85" s="167"/>
      <c r="C85" s="322"/>
      <c r="D85" s="322"/>
      <c r="E85" s="322"/>
      <c r="F85" s="169"/>
      <c r="G85" s="170"/>
    </row>
    <row r="86" spans="2:7">
      <c r="B86" s="167"/>
      <c r="C86" s="322"/>
      <c r="D86" s="322"/>
      <c r="E86" s="322"/>
      <c r="F86" s="169"/>
      <c r="G86" s="170"/>
    </row>
    <row r="87" spans="2:7">
      <c r="B87" s="167"/>
      <c r="C87" s="322"/>
      <c r="D87" s="322"/>
      <c r="E87" s="322"/>
      <c r="F87" s="169"/>
      <c r="G87" s="170"/>
    </row>
    <row r="88" spans="2:7">
      <c r="B88" s="167"/>
      <c r="C88" s="322"/>
      <c r="D88" s="322"/>
      <c r="E88" s="322"/>
      <c r="F88" s="169"/>
      <c r="G88" s="170"/>
    </row>
    <row r="89" spans="2:7">
      <c r="B89" s="167"/>
      <c r="C89" s="322"/>
      <c r="D89" s="322"/>
      <c r="E89" s="322"/>
      <c r="F89" s="169"/>
      <c r="G89" s="170"/>
    </row>
    <row r="90" spans="2:7">
      <c r="B90" s="167"/>
      <c r="C90" s="322"/>
      <c r="D90" s="322"/>
      <c r="E90" s="322"/>
      <c r="F90" s="169"/>
      <c r="G90" s="170"/>
    </row>
    <row r="91" spans="2:7">
      <c r="B91" s="167"/>
      <c r="C91" s="322"/>
      <c r="D91" s="322"/>
      <c r="E91" s="322"/>
      <c r="F91" s="169"/>
      <c r="G91" s="170"/>
    </row>
    <row r="92" spans="2:7">
      <c r="B92" s="167"/>
      <c r="C92" s="322"/>
      <c r="D92" s="322"/>
      <c r="E92" s="322"/>
      <c r="F92" s="169"/>
      <c r="G92" s="170"/>
    </row>
    <row r="93" spans="2:7">
      <c r="B93" s="167"/>
      <c r="C93" s="322"/>
      <c r="D93" s="322"/>
      <c r="E93" s="322"/>
      <c r="F93" s="169"/>
      <c r="G93" s="170"/>
    </row>
    <row r="94" spans="2:7">
      <c r="B94" s="167"/>
      <c r="C94" s="322"/>
      <c r="D94" s="322"/>
      <c r="E94" s="322"/>
      <c r="F94" s="169"/>
      <c r="G94" s="170"/>
    </row>
    <row r="95" spans="2:7">
      <c r="B95" s="167"/>
      <c r="C95" s="322"/>
      <c r="D95" s="322"/>
      <c r="E95" s="322"/>
      <c r="F95" s="169"/>
      <c r="G95" s="170"/>
    </row>
    <row r="96" spans="2:7">
      <c r="B96" s="167"/>
      <c r="C96" s="322"/>
      <c r="D96" s="322"/>
      <c r="E96" s="322"/>
      <c r="F96" s="169"/>
      <c r="G96" s="170"/>
    </row>
    <row r="97" spans="2:7">
      <c r="B97" s="167"/>
      <c r="C97" s="322"/>
      <c r="D97" s="322"/>
      <c r="E97" s="322"/>
      <c r="F97" s="169"/>
      <c r="G97" s="170"/>
    </row>
    <row r="98" spans="2:7">
      <c r="B98" s="167"/>
      <c r="C98" s="322"/>
      <c r="D98" s="322"/>
      <c r="E98" s="322"/>
      <c r="F98" s="169"/>
      <c r="G98" s="170"/>
    </row>
    <row r="99" spans="2:7">
      <c r="B99" s="167"/>
      <c r="C99" s="322"/>
      <c r="D99" s="322"/>
      <c r="E99" s="322"/>
      <c r="F99" s="169"/>
      <c r="G99" s="170"/>
    </row>
    <row r="100" spans="2:7">
      <c r="B100" s="167"/>
      <c r="C100" s="322"/>
      <c r="D100" s="322"/>
      <c r="E100" s="322"/>
      <c r="F100" s="169"/>
      <c r="G100" s="170"/>
    </row>
    <row r="101" spans="2:7">
      <c r="B101" s="167"/>
      <c r="C101" s="322"/>
      <c r="D101" s="322"/>
      <c r="E101" s="322"/>
      <c r="F101" s="169"/>
      <c r="G101" s="170"/>
    </row>
    <row r="102" spans="2:7">
      <c r="B102" s="167"/>
      <c r="C102" s="322"/>
      <c r="D102" s="322"/>
      <c r="E102" s="322"/>
      <c r="F102" s="169"/>
      <c r="G102" s="170"/>
    </row>
    <row r="103" spans="2:7">
      <c r="B103" s="167"/>
      <c r="C103" s="322"/>
      <c r="D103" s="322"/>
      <c r="E103" s="322"/>
      <c r="F103" s="169"/>
      <c r="G103" s="170"/>
    </row>
    <row r="104" spans="2:7">
      <c r="B104" s="167"/>
      <c r="C104" s="322"/>
      <c r="D104" s="322"/>
      <c r="E104" s="322"/>
      <c r="F104" s="169"/>
      <c r="G104" s="170"/>
    </row>
    <row r="105" spans="2:7">
      <c r="B105" s="167"/>
      <c r="C105" s="322"/>
      <c r="D105" s="322"/>
      <c r="E105" s="322"/>
      <c r="F105" s="169"/>
      <c r="G105" s="170"/>
    </row>
    <row r="106" spans="2:7">
      <c r="B106" s="167"/>
      <c r="C106" s="322"/>
      <c r="D106" s="322"/>
      <c r="E106" s="322"/>
      <c r="F106" s="169"/>
      <c r="G106" s="170"/>
    </row>
    <row r="107" spans="2:7">
      <c r="B107" s="167"/>
      <c r="C107" s="322"/>
      <c r="D107" s="322"/>
      <c r="E107" s="322"/>
      <c r="F107" s="169"/>
      <c r="G107" s="170"/>
    </row>
    <row r="108" spans="2:7">
      <c r="B108" s="167"/>
      <c r="C108" s="322"/>
      <c r="D108" s="322"/>
      <c r="E108" s="322"/>
      <c r="F108" s="169"/>
      <c r="G108" s="170"/>
    </row>
    <row r="109" spans="2:7">
      <c r="B109" s="167"/>
      <c r="C109" s="322"/>
      <c r="D109" s="322"/>
      <c r="E109" s="322"/>
      <c r="F109" s="169"/>
      <c r="G109" s="170"/>
    </row>
    <row r="110" spans="2:7">
      <c r="B110" s="167"/>
      <c r="C110" s="322"/>
      <c r="D110" s="322"/>
      <c r="E110" s="322"/>
      <c r="F110" s="169"/>
      <c r="G110" s="170"/>
    </row>
    <row r="111" spans="2:7">
      <c r="B111" s="167"/>
      <c r="C111" s="322"/>
      <c r="D111" s="322"/>
      <c r="E111" s="322"/>
      <c r="F111" s="169"/>
      <c r="G111" s="170"/>
    </row>
    <row r="112" spans="2:7">
      <c r="B112" s="167"/>
      <c r="C112" s="322"/>
      <c r="D112" s="322"/>
      <c r="E112" s="322"/>
      <c r="F112" s="169"/>
      <c r="G112" s="170"/>
    </row>
    <row r="113" spans="2:7">
      <c r="B113" s="167"/>
      <c r="C113" s="322"/>
      <c r="D113" s="322"/>
      <c r="E113" s="322"/>
      <c r="F113" s="169"/>
      <c r="G113" s="170"/>
    </row>
    <row r="114" spans="2:7">
      <c r="B114" s="167"/>
      <c r="C114" s="322"/>
      <c r="D114" s="322"/>
      <c r="E114" s="322"/>
      <c r="F114" s="169"/>
      <c r="G114" s="170"/>
    </row>
    <row r="115" spans="2:7">
      <c r="B115" s="167"/>
      <c r="C115" s="322"/>
      <c r="D115" s="322"/>
      <c r="E115" s="322"/>
      <c r="F115" s="169"/>
      <c r="G115" s="170"/>
    </row>
    <row r="116" spans="2:7">
      <c r="B116" s="167"/>
      <c r="C116" s="322"/>
      <c r="D116" s="322"/>
      <c r="E116" s="322"/>
      <c r="F116" s="169"/>
      <c r="G116" s="170"/>
    </row>
    <row r="117" spans="2:7">
      <c r="B117" s="167"/>
      <c r="C117" s="322"/>
      <c r="D117" s="322"/>
      <c r="E117" s="322"/>
      <c r="F117" s="169"/>
      <c r="G117" s="170"/>
    </row>
    <row r="118" spans="2:7">
      <c r="B118" s="167"/>
      <c r="C118" s="322"/>
      <c r="D118" s="322"/>
      <c r="E118" s="322"/>
      <c r="F118" s="169"/>
      <c r="G118" s="170"/>
    </row>
    <row r="119" spans="2:7">
      <c r="B119" s="167"/>
      <c r="C119" s="322"/>
      <c r="D119" s="322"/>
      <c r="E119" s="322"/>
      <c r="F119" s="169"/>
      <c r="G119" s="170"/>
    </row>
    <row r="120" spans="2:7">
      <c r="B120" s="167"/>
      <c r="C120" s="322"/>
      <c r="D120" s="322"/>
      <c r="E120" s="322"/>
      <c r="F120" s="169"/>
      <c r="G120" s="170"/>
    </row>
    <row r="121" spans="2:7">
      <c r="B121" s="167"/>
      <c r="C121" s="322"/>
      <c r="D121" s="322"/>
      <c r="E121" s="322"/>
      <c r="F121" s="169"/>
      <c r="G121" s="170"/>
    </row>
    <row r="122" spans="2:7">
      <c r="B122" s="167"/>
      <c r="C122" s="322"/>
      <c r="D122" s="322"/>
      <c r="E122" s="322"/>
      <c r="F122" s="169"/>
      <c r="G122" s="170"/>
    </row>
    <row r="123" spans="2:7">
      <c r="B123" s="167"/>
      <c r="C123" s="322"/>
      <c r="D123" s="322"/>
      <c r="E123" s="322"/>
      <c r="F123" s="169"/>
      <c r="G123" s="170"/>
    </row>
    <row r="124" spans="2:7">
      <c r="B124" s="167"/>
      <c r="C124" s="322"/>
      <c r="D124" s="322"/>
      <c r="E124" s="322"/>
      <c r="F124" s="169"/>
      <c r="G124" s="170"/>
    </row>
    <row r="125" spans="2:7">
      <c r="B125" s="167"/>
      <c r="C125" s="322"/>
      <c r="D125" s="322"/>
      <c r="E125" s="322"/>
      <c r="F125" s="169"/>
      <c r="G125" s="170"/>
    </row>
    <row r="126" spans="2:7">
      <c r="B126" s="167"/>
      <c r="C126" s="322"/>
      <c r="D126" s="322"/>
      <c r="E126" s="322"/>
      <c r="F126" s="169"/>
      <c r="G126" s="170"/>
    </row>
    <row r="127" spans="2:7">
      <c r="B127" s="167"/>
      <c r="C127" s="322"/>
      <c r="D127" s="322"/>
      <c r="E127" s="322"/>
      <c r="F127" s="169"/>
      <c r="G127" s="170"/>
    </row>
    <row r="128" spans="2:7">
      <c r="B128" s="167"/>
      <c r="C128" s="322"/>
      <c r="D128" s="322"/>
      <c r="E128" s="322"/>
      <c r="F128" s="169"/>
      <c r="G128" s="170"/>
    </row>
    <row r="129" spans="2:7">
      <c r="B129" s="167"/>
      <c r="C129" s="322"/>
      <c r="D129" s="322"/>
      <c r="E129" s="322"/>
      <c r="F129" s="169"/>
      <c r="G129" s="170"/>
    </row>
    <row r="130" spans="2:7">
      <c r="B130" s="167"/>
      <c r="C130" s="322"/>
      <c r="D130" s="322"/>
      <c r="E130" s="322"/>
      <c r="F130" s="169"/>
      <c r="G130" s="170"/>
    </row>
    <row r="131" spans="2:7">
      <c r="B131" s="167"/>
      <c r="C131" s="322"/>
      <c r="D131" s="322"/>
      <c r="E131" s="322"/>
      <c r="F131" s="169"/>
      <c r="G131" s="170"/>
    </row>
    <row r="132" spans="2:7">
      <c r="B132" s="167"/>
      <c r="C132" s="322"/>
      <c r="D132" s="322"/>
      <c r="E132" s="322"/>
      <c r="F132" s="169"/>
      <c r="G132" s="170"/>
    </row>
    <row r="133" spans="2:7">
      <c r="B133" s="167"/>
      <c r="C133" s="322"/>
      <c r="D133" s="322"/>
      <c r="E133" s="322"/>
      <c r="F133" s="169"/>
      <c r="G133" s="170"/>
    </row>
    <row r="134" spans="2:7">
      <c r="B134" s="167"/>
      <c r="C134" s="322"/>
      <c r="D134" s="322"/>
      <c r="E134" s="322"/>
      <c r="F134" s="169"/>
      <c r="G134" s="170"/>
    </row>
    <row r="135" spans="2:7">
      <c r="B135" s="167"/>
      <c r="C135" s="322"/>
      <c r="D135" s="322"/>
      <c r="E135" s="322"/>
      <c r="F135" s="169"/>
      <c r="G135" s="170"/>
    </row>
    <row r="136" spans="2:7">
      <c r="B136" s="167"/>
      <c r="C136" s="322"/>
      <c r="D136" s="322"/>
      <c r="E136" s="322"/>
      <c r="F136" s="169"/>
      <c r="G136" s="170"/>
    </row>
    <row r="137" spans="2:7">
      <c r="B137" s="167"/>
      <c r="C137" s="322"/>
      <c r="D137" s="322"/>
      <c r="E137" s="322"/>
      <c r="F137" s="169"/>
      <c r="G137" s="170"/>
    </row>
    <row r="138" spans="2:7">
      <c r="B138" s="167"/>
      <c r="C138" s="322"/>
      <c r="D138" s="322"/>
      <c r="E138" s="322"/>
      <c r="F138" s="169"/>
      <c r="G138" s="170"/>
    </row>
    <row r="139" spans="2:7">
      <c r="B139" s="167"/>
      <c r="C139" s="322"/>
      <c r="D139" s="322"/>
      <c r="E139" s="322"/>
      <c r="F139" s="169"/>
      <c r="G139" s="170"/>
    </row>
    <row r="140" spans="2:7">
      <c r="B140" s="167"/>
      <c r="C140" s="322"/>
      <c r="D140" s="322"/>
      <c r="E140" s="322"/>
      <c r="F140" s="169"/>
      <c r="G140" s="170"/>
    </row>
    <row r="141" spans="2:7">
      <c r="B141" s="167"/>
      <c r="C141" s="322"/>
      <c r="D141" s="322"/>
      <c r="E141" s="322"/>
      <c r="F141" s="169"/>
      <c r="G141" s="170"/>
    </row>
    <row r="142" spans="2:7">
      <c r="B142" s="167"/>
      <c r="C142" s="322"/>
      <c r="D142" s="322"/>
      <c r="E142" s="322"/>
      <c r="F142" s="169"/>
      <c r="G142" s="170"/>
    </row>
    <row r="143" spans="2:7">
      <c r="B143" s="167"/>
      <c r="C143" s="322"/>
      <c r="D143" s="322"/>
      <c r="E143" s="322"/>
      <c r="F143" s="169"/>
      <c r="G143" s="170"/>
    </row>
    <row r="144" spans="2:7">
      <c r="B144" s="167"/>
      <c r="C144" s="322"/>
      <c r="D144" s="322"/>
      <c r="E144" s="322"/>
      <c r="F144" s="169"/>
      <c r="G144" s="170"/>
    </row>
    <row r="145" spans="2:7">
      <c r="B145" s="167"/>
      <c r="C145" s="322"/>
      <c r="D145" s="322"/>
      <c r="E145" s="322"/>
      <c r="F145" s="169"/>
      <c r="G145" s="170"/>
    </row>
    <row r="146" spans="2:7">
      <c r="B146" s="167"/>
      <c r="C146" s="322"/>
      <c r="D146" s="322"/>
      <c r="E146" s="322"/>
      <c r="F146" s="169"/>
      <c r="G146" s="170"/>
    </row>
    <row r="147" spans="2:7">
      <c r="B147" s="167"/>
      <c r="C147" s="322"/>
      <c r="D147" s="322"/>
      <c r="E147" s="322"/>
      <c r="F147" s="169"/>
      <c r="G147" s="170"/>
    </row>
    <row r="148" spans="2:7">
      <c r="B148" s="167"/>
      <c r="C148" s="322"/>
      <c r="D148" s="322"/>
      <c r="E148" s="322"/>
      <c r="F148" s="169"/>
      <c r="G148" s="170"/>
    </row>
    <row r="149" spans="2:7">
      <c r="B149" s="167"/>
      <c r="C149" s="322"/>
      <c r="D149" s="322"/>
      <c r="E149" s="322"/>
      <c r="F149" s="169"/>
      <c r="G149" s="170"/>
    </row>
    <row r="150" spans="2:7">
      <c r="B150" s="167"/>
      <c r="C150" s="322"/>
      <c r="D150" s="322"/>
      <c r="E150" s="322"/>
      <c r="F150" s="169"/>
      <c r="G150" s="170"/>
    </row>
    <row r="151" spans="2:7">
      <c r="B151" s="167"/>
      <c r="C151" s="322"/>
      <c r="D151" s="322"/>
      <c r="E151" s="322"/>
      <c r="F151" s="169"/>
      <c r="G151" s="170"/>
    </row>
    <row r="152" spans="2:7">
      <c r="B152" s="167"/>
      <c r="C152" s="322"/>
      <c r="D152" s="322"/>
      <c r="E152" s="322"/>
      <c r="F152" s="169"/>
      <c r="G152" s="170"/>
    </row>
    <row r="153" spans="2:7">
      <c r="B153" s="167"/>
      <c r="C153" s="322"/>
      <c r="D153" s="322"/>
      <c r="E153" s="322"/>
      <c r="F153" s="169"/>
      <c r="G153" s="170"/>
    </row>
    <row r="154" spans="2:7">
      <c r="B154" s="167"/>
      <c r="C154" s="322"/>
      <c r="D154" s="322"/>
      <c r="E154" s="322"/>
      <c r="F154" s="169"/>
      <c r="G154" s="170"/>
    </row>
    <row r="155" spans="2:7">
      <c r="B155" s="167"/>
      <c r="C155" s="322"/>
      <c r="D155" s="322"/>
      <c r="E155" s="322"/>
      <c r="F155" s="169"/>
      <c r="G155" s="170"/>
    </row>
    <row r="156" spans="2:7">
      <c r="B156" s="167"/>
      <c r="C156" s="322"/>
      <c r="D156" s="322"/>
      <c r="E156" s="322"/>
      <c r="F156" s="169"/>
      <c r="G156" s="170"/>
    </row>
    <row r="157" spans="2:7">
      <c r="B157" s="167"/>
      <c r="C157" s="322"/>
      <c r="D157" s="322"/>
      <c r="E157" s="322"/>
      <c r="F157" s="169"/>
      <c r="G157" s="170"/>
    </row>
    <row r="158" spans="2:7">
      <c r="B158" s="167"/>
      <c r="C158" s="322"/>
      <c r="D158" s="322"/>
      <c r="E158" s="322"/>
      <c r="F158" s="169"/>
      <c r="G158" s="170"/>
    </row>
    <row r="159" spans="2:7">
      <c r="B159" s="167"/>
      <c r="C159" s="322"/>
      <c r="D159" s="322"/>
      <c r="E159" s="322"/>
      <c r="F159" s="169"/>
      <c r="G159" s="170"/>
    </row>
    <row r="160" spans="2:7">
      <c r="B160" s="167"/>
      <c r="C160" s="322"/>
      <c r="D160" s="322"/>
      <c r="E160" s="322"/>
      <c r="F160" s="169"/>
      <c r="G160" s="170"/>
    </row>
    <row r="161" spans="2:7">
      <c r="B161" s="167"/>
      <c r="C161" s="322"/>
      <c r="D161" s="322"/>
      <c r="E161" s="322"/>
      <c r="F161" s="169"/>
      <c r="G161" s="170"/>
    </row>
    <row r="162" spans="2:7">
      <c r="B162" s="167"/>
      <c r="C162" s="322"/>
      <c r="D162" s="322"/>
      <c r="E162" s="322"/>
      <c r="F162" s="169"/>
      <c r="G162" s="170"/>
    </row>
    <row r="163" spans="2:7">
      <c r="B163" s="167"/>
      <c r="C163" s="322"/>
      <c r="D163" s="322"/>
      <c r="E163" s="322"/>
      <c r="F163" s="169"/>
      <c r="G163" s="170"/>
    </row>
    <row r="164" spans="2:7">
      <c r="B164" s="167"/>
      <c r="C164" s="322"/>
      <c r="D164" s="322"/>
      <c r="E164" s="322"/>
      <c r="F164" s="169"/>
      <c r="G164" s="170"/>
    </row>
    <row r="165" spans="2:7">
      <c r="B165" s="167"/>
      <c r="C165" s="322"/>
      <c r="D165" s="322"/>
      <c r="E165" s="322"/>
      <c r="F165" s="169"/>
      <c r="G165" s="170"/>
    </row>
    <row r="166" spans="2:7">
      <c r="B166" s="167"/>
      <c r="C166" s="322"/>
      <c r="D166" s="322"/>
      <c r="E166" s="322"/>
      <c r="F166" s="169"/>
      <c r="G166" s="170"/>
    </row>
    <row r="167" spans="2:7">
      <c r="B167" s="167"/>
      <c r="C167" s="322"/>
      <c r="D167" s="322"/>
      <c r="E167" s="322"/>
      <c r="F167" s="169"/>
      <c r="G167" s="170"/>
    </row>
    <row r="168" spans="2:7">
      <c r="B168" s="167"/>
      <c r="C168" s="322"/>
      <c r="D168" s="322"/>
      <c r="E168" s="322"/>
      <c r="F168" s="169"/>
      <c r="G168" s="170"/>
    </row>
    <row r="169" spans="2:7">
      <c r="B169" s="167"/>
      <c r="C169" s="322"/>
      <c r="D169" s="322"/>
      <c r="E169" s="322"/>
      <c r="F169" s="169"/>
      <c r="G169" s="170"/>
    </row>
    <row r="170" spans="2:7">
      <c r="B170" s="167"/>
      <c r="C170" s="322"/>
      <c r="D170" s="322"/>
      <c r="E170" s="322"/>
      <c r="F170" s="169"/>
      <c r="G170" s="170"/>
    </row>
    <row r="171" spans="2:7">
      <c r="B171" s="167"/>
      <c r="C171" s="322"/>
      <c r="D171" s="322"/>
      <c r="E171" s="322"/>
      <c r="F171" s="169"/>
      <c r="G171" s="170"/>
    </row>
    <row r="172" spans="2:7">
      <c r="B172" s="167"/>
      <c r="C172" s="322"/>
      <c r="D172" s="322"/>
      <c r="E172" s="322"/>
      <c r="F172" s="169"/>
      <c r="G172" s="170"/>
    </row>
    <row r="173" spans="2:7">
      <c r="B173" s="167"/>
      <c r="C173" s="322"/>
      <c r="D173" s="322"/>
      <c r="E173" s="322"/>
      <c r="F173" s="169"/>
      <c r="G173" s="170"/>
    </row>
    <row r="174" spans="2:7">
      <c r="B174" s="167"/>
      <c r="C174" s="322"/>
      <c r="D174" s="322"/>
      <c r="E174" s="322"/>
      <c r="F174" s="169"/>
      <c r="G174" s="170"/>
    </row>
    <row r="175" spans="2:7">
      <c r="B175" s="167"/>
      <c r="C175" s="322"/>
      <c r="D175" s="322"/>
      <c r="E175" s="322"/>
      <c r="F175" s="169"/>
      <c r="G175" s="170"/>
    </row>
    <row r="176" spans="2:7">
      <c r="B176" s="167"/>
      <c r="C176" s="322"/>
      <c r="D176" s="322"/>
      <c r="E176" s="322"/>
      <c r="F176" s="169"/>
      <c r="G176" s="170"/>
    </row>
    <row r="177" spans="2:7">
      <c r="B177" s="167"/>
      <c r="C177" s="322"/>
      <c r="D177" s="322"/>
      <c r="E177" s="322"/>
      <c r="F177" s="169"/>
      <c r="G177" s="170"/>
    </row>
    <row r="178" spans="2:7">
      <c r="B178" s="167"/>
      <c r="C178" s="322"/>
      <c r="D178" s="322"/>
      <c r="E178" s="322"/>
      <c r="F178" s="169"/>
      <c r="G178" s="170"/>
    </row>
    <row r="179" spans="2:7">
      <c r="B179" s="167"/>
      <c r="C179" s="322"/>
      <c r="D179" s="322"/>
      <c r="E179" s="322"/>
      <c r="F179" s="169"/>
      <c r="G179" s="170"/>
    </row>
    <row r="180" spans="2:7">
      <c r="B180" s="167"/>
      <c r="C180" s="322"/>
      <c r="D180" s="322"/>
      <c r="E180" s="322"/>
      <c r="F180" s="169"/>
      <c r="G180" s="170"/>
    </row>
    <row r="181" spans="2:7">
      <c r="B181" s="167"/>
      <c r="C181" s="322"/>
      <c r="D181" s="322"/>
      <c r="E181" s="322"/>
      <c r="F181" s="169"/>
      <c r="G181" s="170"/>
    </row>
    <row r="182" spans="2:7">
      <c r="B182" s="167"/>
      <c r="C182" s="322"/>
      <c r="D182" s="322"/>
      <c r="E182" s="322"/>
      <c r="F182" s="169"/>
      <c r="G182" s="170"/>
    </row>
    <row r="183" spans="2:7">
      <c r="B183" s="167"/>
      <c r="C183" s="322"/>
      <c r="D183" s="322"/>
      <c r="E183" s="322"/>
      <c r="F183" s="169"/>
      <c r="G183" s="170"/>
    </row>
    <row r="184" spans="2:7">
      <c r="B184" s="167"/>
      <c r="C184" s="322"/>
      <c r="D184" s="322"/>
      <c r="E184" s="322"/>
      <c r="F184" s="169"/>
      <c r="G184" s="170"/>
    </row>
    <row r="185" spans="2:7">
      <c r="B185" s="167"/>
      <c r="C185" s="322"/>
      <c r="D185" s="322"/>
      <c r="E185" s="322"/>
      <c r="F185" s="169"/>
      <c r="G185" s="170"/>
    </row>
    <row r="186" spans="2:7">
      <c r="B186" s="167"/>
      <c r="C186" s="322"/>
      <c r="D186" s="322"/>
      <c r="E186" s="322"/>
      <c r="F186" s="169"/>
      <c r="G186" s="170"/>
    </row>
    <row r="187" spans="2:7">
      <c r="B187" s="167"/>
      <c r="C187" s="322"/>
      <c r="D187" s="322"/>
      <c r="E187" s="322"/>
      <c r="F187" s="169"/>
      <c r="G187" s="170"/>
    </row>
    <row r="188" spans="2:7">
      <c r="B188" s="167"/>
      <c r="C188" s="322"/>
      <c r="D188" s="322"/>
      <c r="E188" s="322"/>
      <c r="F188" s="169"/>
      <c r="G188" s="170"/>
    </row>
    <row r="189" spans="2:7">
      <c r="B189" s="167"/>
      <c r="C189" s="322"/>
      <c r="D189" s="322"/>
      <c r="E189" s="322"/>
      <c r="F189" s="169"/>
      <c r="G189" s="170"/>
    </row>
    <row r="190" spans="2:7">
      <c r="B190" s="167"/>
      <c r="C190" s="322"/>
      <c r="D190" s="322"/>
      <c r="E190" s="322"/>
      <c r="F190" s="169"/>
      <c r="G190" s="170"/>
    </row>
    <row r="191" spans="2:7">
      <c r="B191" s="167"/>
      <c r="C191" s="322"/>
      <c r="D191" s="322"/>
      <c r="E191" s="322"/>
      <c r="F191" s="169"/>
      <c r="G191" s="170"/>
    </row>
    <row r="192" spans="2:7">
      <c r="B192" s="167"/>
      <c r="C192" s="322"/>
      <c r="D192" s="322"/>
      <c r="E192" s="322"/>
      <c r="F192" s="169"/>
      <c r="G192" s="170"/>
    </row>
    <row r="193" spans="2:7">
      <c r="B193" s="167"/>
      <c r="C193" s="322"/>
      <c r="D193" s="322"/>
      <c r="E193" s="322"/>
      <c r="F193" s="169"/>
      <c r="G193" s="170"/>
    </row>
    <row r="194" spans="2:7">
      <c r="B194" s="167"/>
      <c r="C194" s="322"/>
      <c r="D194" s="322"/>
      <c r="E194" s="322"/>
      <c r="F194" s="169"/>
      <c r="G194" s="170"/>
    </row>
    <row r="195" spans="2:7">
      <c r="B195" s="167"/>
      <c r="C195" s="322"/>
      <c r="D195" s="322"/>
      <c r="E195" s="322"/>
      <c r="F195" s="169"/>
      <c r="G195" s="170"/>
    </row>
    <row r="196" spans="2:7">
      <c r="B196" s="167"/>
      <c r="C196" s="322"/>
      <c r="D196" s="322"/>
      <c r="E196" s="322"/>
      <c r="F196" s="169"/>
      <c r="G196" s="170"/>
    </row>
    <row r="197" spans="2:7">
      <c r="B197" s="167"/>
      <c r="C197" s="322"/>
      <c r="D197" s="322"/>
      <c r="E197" s="322"/>
      <c r="F197" s="169"/>
      <c r="G197" s="170"/>
    </row>
    <row r="198" spans="2:7">
      <c r="B198" s="167"/>
      <c r="C198" s="322"/>
      <c r="D198" s="322"/>
      <c r="E198" s="322"/>
      <c r="F198" s="169"/>
      <c r="G198" s="170"/>
    </row>
    <row r="199" spans="2:7">
      <c r="B199" s="167"/>
      <c r="C199" s="322"/>
      <c r="D199" s="322"/>
      <c r="E199" s="322"/>
      <c r="F199" s="169"/>
      <c r="G199" s="170"/>
    </row>
    <row r="200" spans="2:7">
      <c r="B200" s="167"/>
      <c r="C200" s="322"/>
      <c r="D200" s="322"/>
      <c r="E200" s="322"/>
      <c r="F200" s="169"/>
      <c r="G200" s="170"/>
    </row>
    <row r="201" spans="2:7">
      <c r="B201" s="167"/>
      <c r="C201" s="322"/>
      <c r="D201" s="322"/>
      <c r="E201" s="322"/>
      <c r="F201" s="169"/>
      <c r="G201" s="170"/>
    </row>
    <row r="202" spans="2:7">
      <c r="B202" s="167"/>
      <c r="C202" s="322"/>
      <c r="D202" s="322"/>
      <c r="E202" s="322"/>
      <c r="F202" s="169"/>
      <c r="G202" s="170"/>
    </row>
    <row r="203" spans="2:7">
      <c r="B203" s="167"/>
      <c r="C203" s="322"/>
      <c r="D203" s="322"/>
      <c r="E203" s="322"/>
      <c r="F203" s="169"/>
      <c r="G203" s="170"/>
    </row>
    <row r="204" spans="2:7">
      <c r="B204" s="167"/>
      <c r="C204" s="322"/>
      <c r="D204" s="322"/>
      <c r="E204" s="322"/>
      <c r="F204" s="169"/>
      <c r="G204" s="170"/>
    </row>
    <row r="205" spans="2:7">
      <c r="B205" s="167"/>
      <c r="C205" s="322"/>
      <c r="D205" s="322"/>
      <c r="E205" s="322"/>
      <c r="F205" s="169"/>
      <c r="G205" s="170"/>
    </row>
    <row r="206" spans="2:7">
      <c r="B206" s="167"/>
      <c r="C206" s="322"/>
      <c r="D206" s="322"/>
      <c r="E206" s="322"/>
      <c r="F206" s="169"/>
      <c r="G206" s="170"/>
    </row>
    <row r="207" spans="2:7">
      <c r="B207" s="167"/>
      <c r="C207" s="322"/>
      <c r="D207" s="322"/>
      <c r="E207" s="322"/>
      <c r="F207" s="169"/>
      <c r="G207" s="170"/>
    </row>
    <row r="208" spans="2:7">
      <c r="B208" s="167"/>
      <c r="C208" s="322"/>
      <c r="D208" s="322"/>
      <c r="E208" s="322"/>
      <c r="F208" s="169"/>
      <c r="G208" s="170"/>
    </row>
    <row r="209" spans="2:7">
      <c r="B209" s="167"/>
      <c r="C209" s="322"/>
      <c r="D209" s="322"/>
      <c r="E209" s="322"/>
      <c r="F209" s="169"/>
      <c r="G209" s="170"/>
    </row>
    <row r="210" spans="2:7">
      <c r="B210" s="167"/>
      <c r="C210" s="322"/>
      <c r="D210" s="322"/>
      <c r="E210" s="322"/>
      <c r="F210" s="169"/>
      <c r="G210" s="170"/>
    </row>
    <row r="211" spans="2:7">
      <c r="B211" s="167"/>
      <c r="C211" s="322"/>
      <c r="D211" s="322"/>
      <c r="E211" s="322"/>
      <c r="F211" s="169"/>
      <c r="G211" s="170"/>
    </row>
    <row r="212" spans="2:7">
      <c r="B212" s="167"/>
      <c r="C212" s="322"/>
      <c r="D212" s="322"/>
      <c r="E212" s="322"/>
      <c r="F212" s="169"/>
      <c r="G212" s="170"/>
    </row>
    <row r="213" spans="2:7">
      <c r="B213" s="167"/>
      <c r="C213" s="322"/>
      <c r="D213" s="322"/>
      <c r="E213" s="322"/>
      <c r="F213" s="169"/>
      <c r="G213" s="170"/>
    </row>
    <row r="214" spans="2:7">
      <c r="B214" s="167"/>
      <c r="C214" s="322"/>
      <c r="D214" s="322"/>
      <c r="E214" s="322"/>
      <c r="F214" s="169"/>
      <c r="G214" s="170"/>
    </row>
    <row r="215" spans="2:7">
      <c r="B215" s="167"/>
      <c r="C215" s="322"/>
      <c r="D215" s="322"/>
      <c r="E215" s="322"/>
      <c r="F215" s="169"/>
      <c r="G215" s="170"/>
    </row>
    <row r="216" spans="2:7">
      <c r="B216" s="167"/>
      <c r="C216" s="322"/>
      <c r="D216" s="322"/>
      <c r="E216" s="322"/>
      <c r="F216" s="169"/>
      <c r="G216" s="170"/>
    </row>
    <row r="217" spans="2:7">
      <c r="B217" s="167"/>
      <c r="C217" s="322"/>
      <c r="D217" s="322"/>
      <c r="E217" s="322"/>
      <c r="F217" s="169"/>
      <c r="G217" s="170"/>
    </row>
    <row r="218" spans="2:7">
      <c r="B218" s="167"/>
      <c r="C218" s="322"/>
      <c r="D218" s="322"/>
      <c r="E218" s="322"/>
      <c r="F218" s="169"/>
      <c r="G218" s="170"/>
    </row>
    <row r="219" spans="2:7">
      <c r="B219" s="167"/>
      <c r="C219" s="322"/>
      <c r="D219" s="322"/>
      <c r="E219" s="322"/>
      <c r="F219" s="169"/>
      <c r="G219" s="170"/>
    </row>
    <row r="220" spans="2:7">
      <c r="B220" s="167"/>
      <c r="C220" s="322"/>
      <c r="D220" s="322"/>
      <c r="E220" s="322"/>
      <c r="F220" s="169"/>
      <c r="G220" s="170"/>
    </row>
    <row r="221" spans="2:7">
      <c r="B221" s="167"/>
      <c r="C221" s="322"/>
      <c r="D221" s="322"/>
      <c r="E221" s="322"/>
      <c r="F221" s="169"/>
      <c r="G221" s="170"/>
    </row>
    <row r="222" spans="2:7">
      <c r="B222" s="167"/>
      <c r="C222" s="322"/>
      <c r="D222" s="322"/>
      <c r="E222" s="322"/>
      <c r="F222" s="169"/>
      <c r="G222" s="170"/>
    </row>
    <row r="223" spans="2:7">
      <c r="B223" s="167"/>
      <c r="C223" s="322"/>
      <c r="D223" s="322"/>
      <c r="E223" s="322"/>
      <c r="F223" s="169"/>
      <c r="G223" s="170"/>
    </row>
    <row r="224" spans="2:7">
      <c r="B224" s="167"/>
      <c r="C224" s="322"/>
      <c r="D224" s="322"/>
      <c r="E224" s="322"/>
      <c r="F224" s="169"/>
      <c r="G224" s="170"/>
    </row>
    <row r="225" spans="2:7">
      <c r="B225" s="167"/>
      <c r="C225" s="322"/>
      <c r="D225" s="322"/>
      <c r="E225" s="322"/>
      <c r="F225" s="169"/>
      <c r="G225" s="170"/>
    </row>
    <row r="226" spans="2:7">
      <c r="B226" s="167"/>
      <c r="C226" s="322"/>
      <c r="D226" s="322"/>
      <c r="E226" s="322"/>
      <c r="F226" s="169"/>
      <c r="G226" s="170"/>
    </row>
    <row r="227" spans="2:7">
      <c r="B227" s="167"/>
      <c r="C227" s="322"/>
      <c r="D227" s="322"/>
      <c r="E227" s="322"/>
      <c r="F227" s="169"/>
      <c r="G227" s="170"/>
    </row>
    <row r="228" spans="2:7">
      <c r="B228" s="167"/>
      <c r="C228" s="322"/>
      <c r="D228" s="322"/>
      <c r="E228" s="322"/>
      <c r="F228" s="169"/>
      <c r="G228" s="170"/>
    </row>
    <row r="229" spans="2:7">
      <c r="B229" s="167"/>
      <c r="C229" s="322"/>
      <c r="D229" s="322"/>
      <c r="E229" s="322"/>
      <c r="F229" s="169"/>
      <c r="G229" s="170"/>
    </row>
    <row r="230" spans="2:7">
      <c r="B230" s="167"/>
      <c r="C230" s="322"/>
      <c r="D230" s="322"/>
      <c r="E230" s="322"/>
      <c r="F230" s="169"/>
      <c r="G230" s="170"/>
    </row>
    <row r="231" spans="2:7">
      <c r="B231" s="167"/>
      <c r="C231" s="322"/>
      <c r="D231" s="322"/>
      <c r="E231" s="322"/>
      <c r="F231" s="169"/>
      <c r="G231" s="170"/>
    </row>
    <row r="232" spans="2:7">
      <c r="B232" s="167"/>
      <c r="C232" s="322"/>
      <c r="D232" s="322"/>
      <c r="E232" s="322"/>
      <c r="F232" s="169"/>
      <c r="G232" s="170"/>
    </row>
    <row r="233" spans="2:7">
      <c r="B233" s="167"/>
      <c r="C233" s="322"/>
      <c r="D233" s="322"/>
      <c r="E233" s="322"/>
      <c r="F233" s="169"/>
      <c r="G233" s="170"/>
    </row>
    <row r="234" spans="2:7">
      <c r="B234" s="167"/>
      <c r="C234" s="322"/>
      <c r="D234" s="322"/>
      <c r="E234" s="322"/>
      <c r="F234" s="169"/>
      <c r="G234" s="170"/>
    </row>
    <row r="235" spans="2:7">
      <c r="B235" s="167"/>
      <c r="C235" s="322"/>
      <c r="D235" s="322"/>
      <c r="E235" s="322"/>
      <c r="F235" s="169"/>
      <c r="G235" s="170"/>
    </row>
    <row r="236" spans="2:7">
      <c r="B236" s="167"/>
      <c r="C236" s="322"/>
      <c r="D236" s="322"/>
      <c r="E236" s="322"/>
      <c r="F236" s="169"/>
      <c r="G236" s="170"/>
    </row>
    <row r="237" spans="2:7">
      <c r="B237" s="167"/>
      <c r="C237" s="322"/>
      <c r="D237" s="322"/>
      <c r="E237" s="322"/>
      <c r="F237" s="169"/>
      <c r="G237" s="170"/>
    </row>
    <row r="238" spans="2:7">
      <c r="B238" s="167"/>
      <c r="C238" s="322"/>
      <c r="D238" s="322"/>
      <c r="E238" s="322"/>
      <c r="F238" s="169"/>
      <c r="G238" s="170"/>
    </row>
    <row r="239" spans="2:7">
      <c r="B239" s="167"/>
      <c r="C239" s="322"/>
      <c r="D239" s="322"/>
      <c r="E239" s="322"/>
      <c r="F239" s="169"/>
      <c r="G239" s="170"/>
    </row>
    <row r="240" spans="2:7">
      <c r="B240" s="167"/>
      <c r="C240" s="322"/>
      <c r="D240" s="322"/>
      <c r="E240" s="322"/>
      <c r="F240" s="169"/>
      <c r="G240" s="170"/>
    </row>
    <row r="241" spans="2:7">
      <c r="B241" s="167"/>
      <c r="C241" s="322"/>
      <c r="D241" s="322"/>
      <c r="E241" s="322"/>
      <c r="F241" s="169"/>
      <c r="G241" s="170"/>
    </row>
    <row r="242" spans="2:7">
      <c r="B242" s="167"/>
      <c r="C242" s="322"/>
      <c r="D242" s="322"/>
      <c r="E242" s="322"/>
      <c r="F242" s="169"/>
      <c r="G242" s="170"/>
    </row>
    <row r="243" spans="2:7">
      <c r="B243" s="167"/>
      <c r="C243" s="322"/>
      <c r="D243" s="322"/>
      <c r="E243" s="322"/>
      <c r="F243" s="169"/>
      <c r="G243" s="170"/>
    </row>
    <row r="244" spans="2:7">
      <c r="B244" s="167"/>
      <c r="C244" s="322"/>
      <c r="D244" s="322"/>
      <c r="E244" s="322"/>
      <c r="F244" s="169"/>
      <c r="G244" s="170"/>
    </row>
    <row r="245" spans="2:7">
      <c r="B245" s="167"/>
      <c r="C245" s="322"/>
      <c r="D245" s="322"/>
      <c r="E245" s="322"/>
      <c r="F245" s="169"/>
      <c r="G245" s="170"/>
    </row>
    <row r="246" spans="2:7">
      <c r="B246" s="167"/>
      <c r="C246" s="322"/>
      <c r="D246" s="322"/>
      <c r="E246" s="322"/>
      <c r="F246" s="169"/>
      <c r="G246" s="170"/>
    </row>
    <row r="247" spans="2:7">
      <c r="B247" s="167"/>
      <c r="C247" s="322"/>
      <c r="D247" s="322"/>
      <c r="E247" s="322"/>
      <c r="F247" s="169"/>
      <c r="G247" s="170"/>
    </row>
    <row r="248" spans="2:7">
      <c r="B248" s="167"/>
      <c r="C248" s="322"/>
      <c r="D248" s="322"/>
      <c r="E248" s="322"/>
      <c r="F248" s="169"/>
      <c r="G248" s="170"/>
    </row>
    <row r="249" spans="2:7">
      <c r="B249" s="167"/>
      <c r="C249" s="322"/>
      <c r="D249" s="322"/>
      <c r="E249" s="322"/>
      <c r="F249" s="169"/>
      <c r="G249" s="170"/>
    </row>
    <row r="250" spans="2:7">
      <c r="B250" s="167"/>
      <c r="C250" s="322"/>
      <c r="D250" s="322"/>
      <c r="E250" s="322"/>
      <c r="F250" s="169"/>
      <c r="G250" s="170"/>
    </row>
    <row r="251" spans="2:7">
      <c r="B251" s="167"/>
      <c r="C251" s="322"/>
      <c r="D251" s="322"/>
      <c r="E251" s="322"/>
      <c r="F251" s="169"/>
      <c r="G251" s="170"/>
    </row>
    <row r="252" spans="2:7">
      <c r="B252" s="167"/>
      <c r="C252" s="322"/>
      <c r="D252" s="322"/>
      <c r="E252" s="322"/>
      <c r="F252" s="169"/>
      <c r="G252" s="170"/>
    </row>
    <row r="253" spans="2:7">
      <c r="B253" s="167"/>
      <c r="C253" s="322"/>
      <c r="D253" s="322"/>
      <c r="E253" s="322"/>
      <c r="F253" s="169"/>
      <c r="G253" s="170"/>
    </row>
    <row r="254" spans="2:7">
      <c r="B254" s="167"/>
      <c r="C254" s="322"/>
      <c r="D254" s="322"/>
      <c r="E254" s="322"/>
      <c r="F254" s="169"/>
      <c r="G254" s="170"/>
    </row>
    <row r="255" spans="2:7">
      <c r="B255" s="167"/>
      <c r="C255" s="322"/>
      <c r="D255" s="322"/>
      <c r="E255" s="322"/>
      <c r="F255" s="169"/>
      <c r="G255" s="170"/>
    </row>
    <row r="256" spans="2:7">
      <c r="B256" s="167"/>
      <c r="C256" s="322"/>
      <c r="D256" s="322"/>
      <c r="E256" s="322"/>
      <c r="F256" s="169"/>
      <c r="G256" s="170"/>
    </row>
    <row r="257" spans="2:7">
      <c r="B257" s="167"/>
      <c r="C257" s="322"/>
      <c r="D257" s="322"/>
      <c r="E257" s="322"/>
      <c r="F257" s="169"/>
      <c r="G257" s="170"/>
    </row>
    <row r="258" spans="2:7">
      <c r="B258" s="167"/>
      <c r="C258" s="322"/>
      <c r="D258" s="322"/>
      <c r="E258" s="322"/>
      <c r="F258" s="169"/>
      <c r="G258" s="170"/>
    </row>
    <row r="259" spans="2:7">
      <c r="B259" s="167"/>
      <c r="C259" s="322"/>
      <c r="D259" s="322"/>
      <c r="E259" s="322"/>
      <c r="F259" s="169"/>
      <c r="G259" s="170"/>
    </row>
    <row r="260" spans="2:7">
      <c r="B260" s="167"/>
      <c r="C260" s="322"/>
      <c r="D260" s="322"/>
      <c r="E260" s="322"/>
      <c r="F260" s="169"/>
      <c r="G260" s="170"/>
    </row>
    <row r="261" spans="2:7">
      <c r="B261" s="167"/>
      <c r="C261" s="322"/>
      <c r="D261" s="322"/>
      <c r="E261" s="322"/>
      <c r="F261" s="169"/>
      <c r="G261" s="170"/>
    </row>
    <row r="262" spans="2:7">
      <c r="B262" s="167"/>
      <c r="C262" s="322"/>
      <c r="D262" s="322"/>
      <c r="E262" s="322"/>
      <c r="F262" s="169"/>
      <c r="G262" s="170"/>
    </row>
    <row r="263" spans="2:7">
      <c r="B263" s="167"/>
      <c r="C263" s="322"/>
      <c r="D263" s="322"/>
      <c r="E263" s="322"/>
      <c r="F263" s="169"/>
      <c r="G263" s="170"/>
    </row>
    <row r="264" spans="2:7">
      <c r="B264" s="167"/>
      <c r="C264" s="322"/>
      <c r="D264" s="322"/>
      <c r="E264" s="322"/>
      <c r="F264" s="169"/>
      <c r="G264" s="170"/>
    </row>
    <row r="265" spans="2:7">
      <c r="B265" s="167"/>
      <c r="C265" s="322"/>
      <c r="D265" s="322"/>
      <c r="E265" s="322"/>
      <c r="F265" s="169"/>
      <c r="G265" s="170"/>
    </row>
    <row r="266" spans="2:7">
      <c r="B266" s="167"/>
      <c r="C266" s="322"/>
      <c r="D266" s="322"/>
      <c r="E266" s="322"/>
      <c r="F266" s="169"/>
      <c r="G266" s="170"/>
    </row>
    <row r="267" spans="2:7">
      <c r="B267" s="167"/>
      <c r="C267" s="322"/>
      <c r="D267" s="322"/>
      <c r="E267" s="322"/>
      <c r="F267" s="169"/>
      <c r="G267" s="170"/>
    </row>
    <row r="268" spans="2:7">
      <c r="B268" s="167"/>
      <c r="C268" s="322"/>
      <c r="D268" s="322"/>
      <c r="E268" s="322"/>
      <c r="F268" s="169"/>
      <c r="G268" s="170"/>
    </row>
    <row r="269" spans="2:7">
      <c r="B269" s="167"/>
      <c r="C269" s="322"/>
      <c r="D269" s="322"/>
      <c r="E269" s="322"/>
      <c r="F269" s="169"/>
      <c r="G269" s="170"/>
    </row>
    <row r="270" spans="2:7">
      <c r="B270" s="167"/>
      <c r="C270" s="322"/>
      <c r="D270" s="322"/>
      <c r="E270" s="322"/>
      <c r="F270" s="169"/>
      <c r="G270" s="170"/>
    </row>
    <row r="271" spans="2:7">
      <c r="B271" s="167"/>
      <c r="C271" s="322"/>
      <c r="D271" s="322"/>
      <c r="E271" s="322"/>
      <c r="F271" s="169"/>
      <c r="G271" s="170"/>
    </row>
    <row r="272" spans="2:7">
      <c r="B272" s="167"/>
      <c r="C272" s="322"/>
      <c r="D272" s="322"/>
      <c r="E272" s="322"/>
      <c r="F272" s="169"/>
      <c r="G272" s="170"/>
    </row>
    <row r="273" spans="2:7">
      <c r="B273" s="167"/>
      <c r="C273" s="322"/>
      <c r="D273" s="322"/>
      <c r="E273" s="322"/>
      <c r="F273" s="169"/>
      <c r="G273" s="170"/>
    </row>
    <row r="274" spans="2:7">
      <c r="B274" s="167"/>
      <c r="C274" s="322"/>
      <c r="D274" s="322"/>
      <c r="E274" s="322"/>
      <c r="F274" s="169"/>
      <c r="G274" s="170"/>
    </row>
    <row r="275" spans="2:7">
      <c r="B275" s="167"/>
      <c r="C275" s="322"/>
      <c r="D275" s="322"/>
      <c r="E275" s="322"/>
      <c r="F275" s="169"/>
      <c r="G275" s="170"/>
    </row>
    <row r="276" spans="2:7">
      <c r="B276" s="167"/>
      <c r="C276" s="322"/>
      <c r="D276" s="322"/>
      <c r="E276" s="322"/>
      <c r="F276" s="169"/>
      <c r="G276" s="170"/>
    </row>
    <row r="277" spans="2:7">
      <c r="B277" s="167"/>
      <c r="C277" s="322"/>
      <c r="D277" s="322"/>
      <c r="E277" s="322"/>
      <c r="F277" s="169"/>
      <c r="G277" s="170"/>
    </row>
    <row r="278" spans="2:7">
      <c r="B278" s="167"/>
      <c r="C278" s="322"/>
      <c r="D278" s="322"/>
      <c r="E278" s="322"/>
      <c r="F278" s="169"/>
      <c r="G278" s="170"/>
    </row>
    <row r="279" spans="2:7">
      <c r="B279" s="167"/>
      <c r="C279" s="322"/>
      <c r="D279" s="322"/>
      <c r="E279" s="322"/>
      <c r="F279" s="169"/>
      <c r="G279" s="170"/>
    </row>
    <row r="280" spans="2:7">
      <c r="B280" s="167"/>
      <c r="C280" s="322"/>
      <c r="D280" s="322"/>
      <c r="E280" s="322"/>
      <c r="F280" s="169"/>
      <c r="G280" s="170"/>
    </row>
    <row r="281" spans="2:7">
      <c r="B281" s="167"/>
      <c r="C281" s="322"/>
      <c r="D281" s="322"/>
      <c r="E281" s="322"/>
      <c r="F281" s="169"/>
      <c r="G281" s="170"/>
    </row>
    <row r="282" spans="2:7">
      <c r="B282" s="167"/>
      <c r="C282" s="322"/>
      <c r="D282" s="322"/>
      <c r="E282" s="322"/>
      <c r="F282" s="169"/>
      <c r="G282" s="170"/>
    </row>
    <row r="283" spans="2:7">
      <c r="B283" s="167"/>
      <c r="C283" s="322"/>
      <c r="D283" s="322"/>
      <c r="E283" s="322"/>
      <c r="F283" s="169"/>
      <c r="G283" s="170"/>
    </row>
    <row r="284" spans="2:7">
      <c r="B284" s="167"/>
      <c r="C284" s="322"/>
      <c r="D284" s="322"/>
      <c r="E284" s="322"/>
      <c r="F284" s="169"/>
      <c r="G284" s="170"/>
    </row>
    <row r="285" spans="2:7">
      <c r="B285" s="167"/>
      <c r="C285" s="322"/>
      <c r="D285" s="322"/>
      <c r="E285" s="322"/>
      <c r="F285" s="169"/>
      <c r="G285" s="170"/>
    </row>
    <row r="286" spans="2:7">
      <c r="B286" s="167"/>
      <c r="C286" s="322"/>
      <c r="D286" s="322"/>
      <c r="E286" s="322"/>
      <c r="F286" s="169"/>
      <c r="G286" s="170"/>
    </row>
    <row r="287" spans="2:7">
      <c r="B287" s="167"/>
      <c r="C287" s="322"/>
      <c r="D287" s="322"/>
      <c r="E287" s="322"/>
      <c r="F287" s="169"/>
      <c r="G287" s="170"/>
    </row>
    <row r="288" spans="2:7">
      <c r="B288" s="167"/>
      <c r="C288" s="322"/>
      <c r="D288" s="322"/>
      <c r="E288" s="322"/>
      <c r="F288" s="169"/>
      <c r="G288" s="170"/>
    </row>
    <row r="289" spans="2:7">
      <c r="B289" s="167"/>
      <c r="C289" s="322"/>
      <c r="D289" s="322"/>
      <c r="E289" s="322"/>
      <c r="F289" s="169"/>
      <c r="G289" s="170"/>
    </row>
    <row r="290" spans="2:7">
      <c r="B290" s="167"/>
      <c r="C290" s="322"/>
      <c r="D290" s="322"/>
      <c r="E290" s="322"/>
      <c r="F290" s="169"/>
      <c r="G290" s="170"/>
    </row>
    <row r="291" spans="2:7">
      <c r="B291" s="167"/>
      <c r="C291" s="322"/>
      <c r="D291" s="322"/>
      <c r="E291" s="322"/>
      <c r="F291" s="169"/>
      <c r="G291" s="170"/>
    </row>
    <row r="292" spans="2:7">
      <c r="B292" s="167"/>
      <c r="C292" s="322"/>
      <c r="D292" s="322"/>
      <c r="E292" s="322"/>
      <c r="F292" s="169"/>
      <c r="G292" s="170"/>
    </row>
    <row r="293" spans="2:7">
      <c r="B293" s="167"/>
      <c r="C293" s="322"/>
      <c r="D293" s="322"/>
      <c r="E293" s="322"/>
      <c r="F293" s="169"/>
      <c r="G293" s="170"/>
    </row>
    <row r="294" spans="2:7">
      <c r="B294" s="167"/>
      <c r="C294" s="322"/>
      <c r="D294" s="322"/>
      <c r="E294" s="322"/>
      <c r="F294" s="169"/>
      <c r="G294" s="170"/>
    </row>
    <row r="295" spans="2:7">
      <c r="B295" s="167"/>
      <c r="C295" s="322"/>
      <c r="D295" s="322"/>
      <c r="E295" s="322"/>
      <c r="F295" s="169"/>
      <c r="G295" s="170"/>
    </row>
    <row r="296" spans="2:7">
      <c r="B296" s="167"/>
      <c r="C296" s="322"/>
      <c r="D296" s="322"/>
      <c r="E296" s="322"/>
      <c r="F296" s="169"/>
      <c r="G296" s="170"/>
    </row>
    <row r="297" spans="2:7">
      <c r="B297" s="167"/>
      <c r="C297" s="322"/>
      <c r="D297" s="322"/>
      <c r="E297" s="322"/>
      <c r="F297" s="169"/>
      <c r="G297" s="170"/>
    </row>
    <row r="298" spans="2:7">
      <c r="B298" s="167"/>
      <c r="C298" s="322"/>
      <c r="D298" s="322"/>
      <c r="E298" s="322"/>
      <c r="F298" s="169"/>
      <c r="G298" s="170"/>
    </row>
    <row r="299" spans="2:7">
      <c r="B299" s="167"/>
      <c r="C299" s="322"/>
      <c r="D299" s="322"/>
      <c r="E299" s="322"/>
      <c r="F299" s="169"/>
      <c r="G299" s="170"/>
    </row>
    <row r="300" spans="2:7">
      <c r="B300" s="167"/>
      <c r="C300" s="322"/>
      <c r="D300" s="322"/>
      <c r="E300" s="322"/>
      <c r="F300" s="169"/>
      <c r="G300" s="170"/>
    </row>
    <row r="301" spans="2:7">
      <c r="B301" s="167"/>
      <c r="C301" s="322"/>
      <c r="D301" s="322"/>
      <c r="E301" s="322"/>
      <c r="F301" s="169"/>
      <c r="G301" s="170"/>
    </row>
    <row r="302" spans="2:7">
      <c r="B302" s="167"/>
      <c r="C302" s="322"/>
      <c r="D302" s="322"/>
      <c r="E302" s="322"/>
      <c r="F302" s="169"/>
      <c r="G302" s="170"/>
    </row>
    <row r="303" spans="2:7">
      <c r="B303" s="167"/>
      <c r="C303" s="322"/>
      <c r="D303" s="322"/>
      <c r="E303" s="322"/>
      <c r="F303" s="169"/>
      <c r="G303" s="170"/>
    </row>
    <row r="304" spans="2:7">
      <c r="B304" s="167"/>
      <c r="C304" s="322"/>
      <c r="D304" s="322"/>
      <c r="E304" s="322"/>
      <c r="F304" s="169"/>
      <c r="G304" s="170"/>
    </row>
    <row r="305" spans="2:7">
      <c r="B305" s="167"/>
      <c r="C305" s="322"/>
      <c r="D305" s="322"/>
      <c r="E305" s="322"/>
      <c r="F305" s="169"/>
      <c r="G305" s="170"/>
    </row>
    <row r="306" spans="2:7">
      <c r="B306" s="167"/>
      <c r="C306" s="322"/>
      <c r="D306" s="322"/>
      <c r="E306" s="322"/>
      <c r="F306" s="169"/>
      <c r="G306" s="170"/>
    </row>
    <row r="307" spans="2:7">
      <c r="B307" s="167"/>
      <c r="C307" s="322"/>
      <c r="D307" s="322"/>
      <c r="E307" s="322"/>
      <c r="F307" s="169"/>
      <c r="G307" s="170"/>
    </row>
    <row r="308" spans="2:7">
      <c r="B308" s="167"/>
      <c r="C308" s="322"/>
      <c r="D308" s="322"/>
      <c r="E308" s="322"/>
      <c r="F308" s="169"/>
      <c r="G308" s="170"/>
    </row>
    <row r="309" spans="2:7">
      <c r="B309" s="167"/>
      <c r="C309" s="322"/>
      <c r="D309" s="322"/>
      <c r="E309" s="322"/>
      <c r="F309" s="169"/>
      <c r="G309" s="170"/>
    </row>
    <row r="310" spans="2:7">
      <c r="B310" s="167"/>
      <c r="C310" s="322"/>
      <c r="D310" s="322"/>
      <c r="E310" s="322"/>
      <c r="F310" s="169"/>
      <c r="G310" s="170"/>
    </row>
    <row r="311" spans="2:7">
      <c r="B311" s="167"/>
      <c r="C311" s="322"/>
      <c r="D311" s="322"/>
      <c r="E311" s="322"/>
      <c r="F311" s="169"/>
      <c r="G311" s="170"/>
    </row>
    <row r="312" spans="2:7">
      <c r="B312" s="167"/>
      <c r="C312" s="322"/>
      <c r="D312" s="322"/>
      <c r="E312" s="322"/>
      <c r="F312" s="169"/>
      <c r="G312" s="170"/>
    </row>
    <row r="313" spans="2:7">
      <c r="B313" s="167"/>
      <c r="C313" s="322"/>
      <c r="D313" s="322"/>
      <c r="E313" s="322"/>
      <c r="F313" s="169"/>
      <c r="G313" s="170"/>
    </row>
    <row r="314" spans="2:7">
      <c r="B314" s="167"/>
      <c r="C314" s="322"/>
      <c r="D314" s="322"/>
      <c r="E314" s="322"/>
      <c r="F314" s="169"/>
      <c r="G314" s="170"/>
    </row>
    <row r="315" spans="2:7">
      <c r="B315" s="167"/>
      <c r="C315" s="322"/>
      <c r="D315" s="322"/>
      <c r="E315" s="322"/>
      <c r="F315" s="169"/>
      <c r="G315" s="170"/>
    </row>
    <row r="316" spans="2:7">
      <c r="B316" s="167"/>
      <c r="C316" s="322"/>
      <c r="D316" s="322"/>
      <c r="E316" s="322"/>
      <c r="F316" s="169"/>
      <c r="G316" s="170"/>
    </row>
    <row r="317" spans="2:7">
      <c r="B317" s="167"/>
      <c r="C317" s="322"/>
      <c r="D317" s="322"/>
      <c r="E317" s="322"/>
      <c r="F317" s="169"/>
      <c r="G317" s="170"/>
    </row>
    <row r="318" spans="2:7">
      <c r="B318" s="167"/>
      <c r="C318" s="322"/>
      <c r="D318" s="322"/>
      <c r="E318" s="322"/>
      <c r="F318" s="169"/>
      <c r="G318" s="170"/>
    </row>
    <row r="319" spans="2:7">
      <c r="B319" s="167"/>
      <c r="C319" s="322"/>
      <c r="D319" s="322"/>
      <c r="E319" s="322"/>
      <c r="F319" s="169"/>
      <c r="G319" s="170"/>
    </row>
    <row r="320" spans="2:7">
      <c r="B320" s="167"/>
      <c r="C320" s="322"/>
      <c r="D320" s="322"/>
      <c r="E320" s="322"/>
      <c r="F320" s="169"/>
      <c r="G320" s="170"/>
    </row>
    <row r="321" spans="2:7">
      <c r="B321" s="167"/>
      <c r="C321" s="322"/>
      <c r="D321" s="322"/>
      <c r="E321" s="322"/>
      <c r="F321" s="169"/>
      <c r="G321" s="170"/>
    </row>
    <row r="322" spans="2:7">
      <c r="B322" s="167"/>
      <c r="C322" s="322"/>
      <c r="D322" s="322"/>
      <c r="E322" s="322"/>
      <c r="F322" s="169"/>
      <c r="G322" s="170"/>
    </row>
    <row r="323" spans="2:7">
      <c r="B323" s="167"/>
      <c r="C323" s="322"/>
      <c r="D323" s="322"/>
      <c r="E323" s="322"/>
      <c r="F323" s="169"/>
      <c r="G323" s="170"/>
    </row>
    <row r="324" spans="2:7">
      <c r="B324" s="167"/>
      <c r="C324" s="322"/>
      <c r="D324" s="322"/>
      <c r="E324" s="322"/>
      <c r="F324" s="169"/>
      <c r="G324" s="170"/>
    </row>
    <row r="325" spans="2:7">
      <c r="B325" s="167"/>
      <c r="C325" s="322"/>
      <c r="D325" s="322"/>
      <c r="E325" s="322"/>
      <c r="F325" s="169"/>
      <c r="G325" s="170"/>
    </row>
    <row r="326" spans="2:7">
      <c r="B326" s="167"/>
      <c r="C326" s="322"/>
      <c r="D326" s="322"/>
      <c r="E326" s="322"/>
      <c r="F326" s="169"/>
      <c r="G326" s="170"/>
    </row>
    <row r="327" spans="2:7">
      <c r="B327" s="167"/>
      <c r="C327" s="322"/>
      <c r="D327" s="322"/>
      <c r="E327" s="322"/>
      <c r="F327" s="169"/>
      <c r="G327" s="170"/>
    </row>
    <row r="328" spans="2:7">
      <c r="B328" s="167"/>
      <c r="C328" s="322"/>
      <c r="D328" s="322"/>
      <c r="E328" s="322"/>
      <c r="F328" s="169"/>
      <c r="G328" s="170"/>
    </row>
    <row r="329" spans="2:7">
      <c r="B329" s="167"/>
      <c r="C329" s="322"/>
      <c r="D329" s="322"/>
      <c r="E329" s="322"/>
      <c r="F329" s="169"/>
      <c r="G329" s="170"/>
    </row>
    <row r="330" spans="2:7">
      <c r="B330" s="167"/>
      <c r="C330" s="322"/>
      <c r="D330" s="322"/>
      <c r="E330" s="322"/>
      <c r="F330" s="169"/>
      <c r="G330" s="170"/>
    </row>
    <row r="331" spans="2:7">
      <c r="B331" s="167"/>
      <c r="C331" s="322"/>
      <c r="D331" s="322"/>
      <c r="E331" s="322"/>
      <c r="F331" s="169"/>
      <c r="G331" s="170"/>
    </row>
    <row r="332" spans="2:7">
      <c r="B332" s="167"/>
      <c r="C332" s="322"/>
      <c r="D332" s="322"/>
      <c r="E332" s="322"/>
      <c r="F332" s="169"/>
      <c r="G332" s="170"/>
    </row>
    <row r="333" spans="2:7">
      <c r="B333" s="167"/>
      <c r="C333" s="322"/>
      <c r="D333" s="322"/>
      <c r="E333" s="322"/>
      <c r="F333" s="169"/>
      <c r="G333" s="170"/>
    </row>
    <row r="334" spans="2:7">
      <c r="B334" s="167"/>
      <c r="C334" s="322"/>
      <c r="D334" s="322"/>
      <c r="E334" s="322"/>
      <c r="F334" s="169"/>
      <c r="G334" s="170"/>
    </row>
    <row r="335" spans="2:7">
      <c r="B335" s="167"/>
      <c r="C335" s="322"/>
      <c r="D335" s="322"/>
      <c r="E335" s="322"/>
      <c r="F335" s="169"/>
      <c r="G335" s="170"/>
    </row>
    <row r="336" spans="2:7">
      <c r="B336" s="167"/>
      <c r="C336" s="322"/>
      <c r="D336" s="322"/>
      <c r="E336" s="322"/>
      <c r="F336" s="169"/>
      <c r="G336" s="170"/>
    </row>
    <row r="337" spans="2:7">
      <c r="B337" s="167"/>
      <c r="C337" s="322"/>
      <c r="D337" s="322"/>
      <c r="E337" s="322"/>
      <c r="F337" s="169"/>
      <c r="G337" s="170"/>
    </row>
    <row r="338" spans="2:7">
      <c r="B338" s="167"/>
      <c r="C338" s="322"/>
      <c r="D338" s="322"/>
      <c r="E338" s="322"/>
      <c r="F338" s="169"/>
      <c r="G338" s="170"/>
    </row>
    <row r="339" spans="2:7">
      <c r="B339" s="167"/>
      <c r="C339" s="322"/>
      <c r="D339" s="322"/>
      <c r="E339" s="322"/>
      <c r="F339" s="169"/>
      <c r="G339" s="170"/>
    </row>
    <row r="340" spans="2:7">
      <c r="B340" s="167"/>
      <c r="C340" s="322"/>
      <c r="D340" s="322"/>
      <c r="E340" s="322"/>
      <c r="F340" s="169"/>
      <c r="G340" s="170"/>
    </row>
    <row r="341" spans="2:7">
      <c r="B341" s="167"/>
      <c r="C341" s="322"/>
      <c r="D341" s="322"/>
      <c r="E341" s="322"/>
      <c r="F341" s="169"/>
      <c r="G341" s="170"/>
    </row>
    <row r="342" spans="2:7">
      <c r="B342" s="167"/>
      <c r="C342" s="322"/>
      <c r="D342" s="322"/>
      <c r="E342" s="322"/>
      <c r="F342" s="169"/>
      <c r="G342" s="170"/>
    </row>
    <row r="343" spans="2:7">
      <c r="B343" s="167"/>
      <c r="C343" s="322"/>
      <c r="D343" s="322"/>
      <c r="E343" s="322"/>
      <c r="F343" s="169"/>
      <c r="G343" s="170"/>
    </row>
    <row r="344" spans="2:7">
      <c r="B344" s="167"/>
      <c r="C344" s="322"/>
      <c r="D344" s="322"/>
      <c r="E344" s="322"/>
      <c r="F344" s="169"/>
      <c r="G344" s="170"/>
    </row>
    <row r="345" spans="2:7">
      <c r="B345" s="167"/>
      <c r="C345" s="322"/>
      <c r="D345" s="322"/>
      <c r="E345" s="322"/>
      <c r="F345" s="169"/>
      <c r="G345" s="170"/>
    </row>
    <row r="346" spans="2:7">
      <c r="B346" s="167"/>
      <c r="C346" s="322"/>
      <c r="D346" s="322"/>
      <c r="E346" s="322"/>
      <c r="F346" s="169"/>
      <c r="G346" s="170"/>
    </row>
    <row r="347" spans="2:7">
      <c r="B347" s="167"/>
      <c r="C347" s="322"/>
      <c r="D347" s="322"/>
      <c r="E347" s="322"/>
      <c r="F347" s="169"/>
      <c r="G347" s="170"/>
    </row>
    <row r="348" spans="2:7">
      <c r="B348" s="167"/>
      <c r="C348" s="322"/>
      <c r="D348" s="322"/>
      <c r="E348" s="322"/>
      <c r="F348" s="169"/>
      <c r="G348" s="170"/>
    </row>
    <row r="349" spans="2:7">
      <c r="B349" s="167"/>
      <c r="C349" s="322"/>
      <c r="D349" s="322"/>
      <c r="E349" s="322"/>
      <c r="F349" s="169"/>
      <c r="G349" s="170"/>
    </row>
    <row r="350" spans="2:7">
      <c r="B350" s="167"/>
      <c r="C350" s="322"/>
      <c r="D350" s="322"/>
      <c r="E350" s="322"/>
      <c r="F350" s="169"/>
      <c r="G350" s="170"/>
    </row>
    <row r="351" spans="2:7">
      <c r="B351" s="167"/>
      <c r="C351" s="322"/>
      <c r="D351" s="322"/>
      <c r="E351" s="322"/>
      <c r="F351" s="169"/>
      <c r="G351" s="170"/>
    </row>
    <row r="352" spans="2:7">
      <c r="B352" s="167"/>
      <c r="C352" s="322"/>
      <c r="D352" s="322"/>
      <c r="E352" s="322"/>
      <c r="F352" s="169"/>
      <c r="G352" s="170"/>
    </row>
    <row r="353" spans="2:7">
      <c r="B353" s="167"/>
      <c r="C353" s="322"/>
      <c r="D353" s="322"/>
      <c r="E353" s="322"/>
      <c r="F353" s="169"/>
      <c r="G353" s="170"/>
    </row>
    <row r="354" spans="2:7">
      <c r="B354" s="167"/>
      <c r="C354" s="322"/>
      <c r="D354" s="322"/>
      <c r="E354" s="322"/>
      <c r="F354" s="169"/>
      <c r="G354" s="170"/>
    </row>
    <row r="355" spans="2:7">
      <c r="B355" s="167"/>
      <c r="C355" s="322"/>
      <c r="D355" s="322"/>
      <c r="E355" s="322"/>
      <c r="F355" s="169"/>
      <c r="G355" s="170"/>
    </row>
    <row r="356" spans="2:7">
      <c r="B356" s="167"/>
      <c r="C356" s="322"/>
      <c r="D356" s="322"/>
      <c r="E356" s="322"/>
      <c r="F356" s="169"/>
      <c r="G356" s="170"/>
    </row>
    <row r="357" spans="2:7">
      <c r="B357" s="167"/>
      <c r="C357" s="322"/>
      <c r="D357" s="322"/>
      <c r="E357" s="322"/>
      <c r="F357" s="169"/>
      <c r="G357" s="170"/>
    </row>
    <row r="358" spans="2:7">
      <c r="B358" s="167"/>
      <c r="C358" s="322"/>
      <c r="D358" s="322"/>
      <c r="E358" s="322"/>
      <c r="F358" s="169"/>
      <c r="G358" s="170"/>
    </row>
    <row r="359" spans="2:7">
      <c r="B359" s="167"/>
      <c r="C359" s="322"/>
      <c r="D359" s="322"/>
      <c r="E359" s="322"/>
      <c r="F359" s="169"/>
      <c r="G359" s="170"/>
    </row>
    <row r="360" spans="2:7">
      <c r="B360" s="167"/>
      <c r="C360" s="322"/>
      <c r="D360" s="322"/>
      <c r="E360" s="322"/>
      <c r="F360" s="169"/>
      <c r="G360" s="170"/>
    </row>
    <row r="361" spans="2:7">
      <c r="B361" s="167"/>
      <c r="C361" s="322"/>
      <c r="D361" s="322"/>
      <c r="E361" s="322"/>
      <c r="F361" s="169"/>
      <c r="G361" s="170"/>
    </row>
    <row r="362" spans="2:7">
      <c r="B362" s="167"/>
      <c r="C362" s="322"/>
      <c r="D362" s="322"/>
      <c r="E362" s="322"/>
      <c r="F362" s="169"/>
      <c r="G362" s="170"/>
    </row>
    <row r="363" spans="2:7">
      <c r="B363" s="167"/>
      <c r="C363" s="322"/>
      <c r="D363" s="322"/>
      <c r="E363" s="322"/>
      <c r="F363" s="169"/>
      <c r="G363" s="170"/>
    </row>
    <row r="364" spans="2:7">
      <c r="B364" s="167"/>
      <c r="C364" s="322"/>
      <c r="D364" s="322"/>
      <c r="E364" s="322"/>
      <c r="F364" s="169"/>
      <c r="G364" s="170"/>
    </row>
    <row r="365" spans="2:7">
      <c r="B365" s="167"/>
      <c r="C365" s="322"/>
      <c r="D365" s="322"/>
      <c r="E365" s="322"/>
      <c r="F365" s="169"/>
      <c r="G365" s="170"/>
    </row>
    <row r="366" spans="2:7">
      <c r="B366" s="167"/>
      <c r="C366" s="322"/>
      <c r="D366" s="322"/>
      <c r="E366" s="322"/>
      <c r="F366" s="169"/>
      <c r="G366" s="170"/>
    </row>
    <row r="367" spans="2:7">
      <c r="B367" s="167"/>
      <c r="C367" s="322"/>
      <c r="D367" s="322"/>
      <c r="E367" s="322"/>
      <c r="F367" s="169"/>
      <c r="G367" s="170"/>
    </row>
    <row r="368" spans="2:7">
      <c r="B368" s="167"/>
      <c r="C368" s="322"/>
      <c r="D368" s="322"/>
      <c r="E368" s="322"/>
      <c r="F368" s="169"/>
      <c r="G368" s="170"/>
    </row>
    <row r="369" spans="2:7">
      <c r="B369" s="167"/>
      <c r="C369" s="322"/>
      <c r="D369" s="322"/>
      <c r="E369" s="322"/>
      <c r="F369" s="169"/>
      <c r="G369" s="170"/>
    </row>
    <row r="370" spans="2:7">
      <c r="B370" s="167"/>
      <c r="C370" s="322"/>
      <c r="D370" s="322"/>
      <c r="E370" s="322"/>
      <c r="F370" s="169"/>
      <c r="G370" s="170"/>
    </row>
    <row r="371" spans="2:7">
      <c r="B371" s="167"/>
      <c r="C371" s="322"/>
      <c r="D371" s="322"/>
      <c r="E371" s="322"/>
      <c r="F371" s="169"/>
      <c r="G371" s="170"/>
    </row>
    <row r="372" spans="2:7">
      <c r="B372" s="167"/>
      <c r="C372" s="322"/>
      <c r="D372" s="322"/>
      <c r="E372" s="322"/>
      <c r="F372" s="169"/>
      <c r="G372" s="170"/>
    </row>
    <row r="373" spans="2:7">
      <c r="B373" s="167"/>
      <c r="C373" s="322"/>
      <c r="D373" s="322"/>
      <c r="E373" s="322"/>
      <c r="F373" s="169"/>
      <c r="G373" s="170"/>
    </row>
    <row r="374" spans="2:7">
      <c r="B374" s="167"/>
      <c r="C374" s="322"/>
      <c r="D374" s="322"/>
      <c r="E374" s="322"/>
      <c r="F374" s="169"/>
      <c r="G374" s="170"/>
    </row>
    <row r="375" spans="2:7">
      <c r="B375" s="167"/>
      <c r="C375" s="322"/>
      <c r="D375" s="322"/>
      <c r="E375" s="322"/>
      <c r="F375" s="169"/>
      <c r="G375" s="170"/>
    </row>
    <row r="376" spans="2:7">
      <c r="B376" s="167"/>
      <c r="C376" s="322"/>
      <c r="D376" s="322"/>
      <c r="E376" s="322"/>
      <c r="F376" s="169"/>
      <c r="G376" s="170"/>
    </row>
    <row r="377" spans="2:7">
      <c r="B377" s="167"/>
      <c r="C377" s="322"/>
      <c r="D377" s="322"/>
      <c r="E377" s="322"/>
      <c r="F377" s="169"/>
      <c r="G377" s="170"/>
    </row>
    <row r="378" spans="2:7">
      <c r="B378" s="167"/>
      <c r="C378" s="322"/>
      <c r="D378" s="322"/>
      <c r="E378" s="322"/>
      <c r="F378" s="169"/>
      <c r="G378" s="170"/>
    </row>
    <row r="379" spans="2:7">
      <c r="B379" s="167"/>
      <c r="C379" s="322"/>
      <c r="D379" s="322"/>
      <c r="E379" s="322"/>
      <c r="F379" s="169"/>
      <c r="G379" s="170"/>
    </row>
    <row r="380" spans="2:7">
      <c r="B380" s="167"/>
      <c r="C380" s="322"/>
      <c r="D380" s="322"/>
      <c r="E380" s="322"/>
      <c r="F380" s="169"/>
      <c r="G380" s="170"/>
    </row>
    <row r="381" spans="2:7">
      <c r="B381" s="167"/>
      <c r="C381" s="322"/>
      <c r="D381" s="322"/>
      <c r="E381" s="322"/>
      <c r="F381" s="169"/>
      <c r="G381" s="170"/>
    </row>
    <row r="382" spans="2:7">
      <c r="B382" s="167"/>
      <c r="C382" s="322"/>
      <c r="D382" s="322"/>
      <c r="E382" s="322"/>
      <c r="F382" s="169"/>
      <c r="G382" s="170"/>
    </row>
    <row r="383" spans="2:7">
      <c r="B383" s="167"/>
      <c r="C383" s="322"/>
      <c r="D383" s="322"/>
      <c r="E383" s="322"/>
      <c r="F383" s="169"/>
      <c r="G383" s="170"/>
    </row>
    <row r="384" spans="2:7">
      <c r="B384" s="167"/>
      <c r="C384" s="322"/>
      <c r="D384" s="322"/>
      <c r="E384" s="322"/>
      <c r="F384" s="169"/>
      <c r="G384" s="170"/>
    </row>
    <row r="385" spans="2:7">
      <c r="B385" s="167"/>
      <c r="C385" s="322"/>
      <c r="D385" s="322"/>
      <c r="E385" s="322"/>
      <c r="F385" s="169"/>
      <c r="G385" s="170"/>
    </row>
    <row r="386" spans="2:7">
      <c r="B386" s="167"/>
      <c r="C386" s="322"/>
      <c r="D386" s="322"/>
      <c r="E386" s="322"/>
      <c r="F386" s="169"/>
      <c r="G386" s="170"/>
    </row>
    <row r="387" spans="2:7">
      <c r="B387" s="167"/>
      <c r="C387" s="322"/>
      <c r="D387" s="322"/>
      <c r="E387" s="322"/>
      <c r="F387" s="169"/>
      <c r="G387" s="170"/>
    </row>
    <row r="388" spans="2:7">
      <c r="B388" s="167"/>
      <c r="C388" s="322"/>
      <c r="D388" s="322"/>
      <c r="E388" s="322"/>
      <c r="F388" s="169"/>
      <c r="G388" s="170"/>
    </row>
    <row r="389" spans="2:7">
      <c r="B389" s="167"/>
      <c r="C389" s="322"/>
      <c r="D389" s="322"/>
      <c r="E389" s="322"/>
      <c r="F389" s="169"/>
      <c r="G389" s="170"/>
    </row>
    <row r="390" spans="2:7">
      <c r="B390" s="167"/>
      <c r="C390" s="322"/>
      <c r="D390" s="322"/>
      <c r="E390" s="322"/>
      <c r="F390" s="169"/>
      <c r="G390" s="170"/>
    </row>
    <row r="391" spans="2:7">
      <c r="B391" s="167"/>
      <c r="C391" s="322"/>
      <c r="D391" s="322"/>
      <c r="E391" s="322"/>
      <c r="F391" s="169"/>
      <c r="G391" s="170"/>
    </row>
    <row r="392" spans="2:7">
      <c r="B392" s="167"/>
      <c r="C392" s="322"/>
      <c r="D392" s="322"/>
      <c r="E392" s="322"/>
      <c r="F392" s="169"/>
      <c r="G392" s="170"/>
    </row>
    <row r="393" spans="2:7">
      <c r="B393" s="167"/>
      <c r="C393" s="322"/>
      <c r="D393" s="322"/>
      <c r="E393" s="322"/>
      <c r="F393" s="169"/>
      <c r="G393" s="170"/>
    </row>
    <row r="394" spans="2:7">
      <c r="B394" s="167"/>
      <c r="C394" s="322"/>
      <c r="D394" s="322"/>
      <c r="E394" s="322"/>
      <c r="F394" s="169"/>
      <c r="G394" s="170"/>
    </row>
    <row r="395" spans="2:7">
      <c r="B395" s="167"/>
      <c r="C395" s="322"/>
      <c r="D395" s="322"/>
      <c r="E395" s="322"/>
      <c r="F395" s="169"/>
      <c r="G395" s="170"/>
    </row>
    <row r="396" spans="2:7">
      <c r="B396" s="167"/>
      <c r="C396" s="322"/>
      <c r="D396" s="322"/>
      <c r="E396" s="322"/>
      <c r="F396" s="169"/>
      <c r="G396" s="170"/>
    </row>
    <row r="397" spans="2:7">
      <c r="B397" s="167"/>
      <c r="C397" s="322"/>
      <c r="D397" s="322"/>
      <c r="E397" s="322"/>
      <c r="F397" s="169"/>
      <c r="G397" s="170"/>
    </row>
    <row r="398" spans="2:7">
      <c r="B398" s="167"/>
      <c r="C398" s="322"/>
      <c r="D398" s="322"/>
      <c r="E398" s="322"/>
      <c r="F398" s="169"/>
      <c r="G398" s="170"/>
    </row>
    <row r="399" spans="2:7">
      <c r="B399" s="167"/>
      <c r="C399" s="322"/>
      <c r="D399" s="322"/>
      <c r="E399" s="322"/>
      <c r="F399" s="169"/>
      <c r="G399" s="170"/>
    </row>
    <row r="400" spans="2:7">
      <c r="B400" s="167"/>
      <c r="C400" s="322"/>
      <c r="D400" s="322"/>
      <c r="E400" s="322"/>
      <c r="F400" s="169"/>
      <c r="G400" s="170"/>
    </row>
    <row r="401" spans="2:7">
      <c r="B401" s="167"/>
      <c r="C401" s="322"/>
      <c r="D401" s="322"/>
      <c r="E401" s="322"/>
      <c r="F401" s="169"/>
      <c r="G401" s="170"/>
    </row>
    <row r="402" spans="2:7">
      <c r="B402" s="167"/>
      <c r="C402" s="322"/>
      <c r="D402" s="322"/>
      <c r="E402" s="322"/>
      <c r="F402" s="169"/>
      <c r="G402" s="170"/>
    </row>
    <row r="403" spans="2:7">
      <c r="B403" s="167"/>
      <c r="C403" s="322"/>
      <c r="D403" s="322"/>
      <c r="E403" s="322"/>
      <c r="F403" s="169"/>
      <c r="G403" s="170"/>
    </row>
    <row r="404" spans="2:7">
      <c r="B404" s="167"/>
      <c r="C404" s="322"/>
      <c r="D404" s="322"/>
      <c r="E404" s="322"/>
      <c r="F404" s="169"/>
      <c r="G404" s="170"/>
    </row>
    <row r="405" spans="2:7">
      <c r="B405" s="167"/>
      <c r="C405" s="322"/>
      <c r="D405" s="322"/>
      <c r="E405" s="322"/>
      <c r="F405" s="169"/>
      <c r="G405" s="170"/>
    </row>
    <row r="406" spans="2:7">
      <c r="B406" s="167"/>
      <c r="C406" s="322"/>
      <c r="D406" s="322"/>
      <c r="E406" s="322"/>
      <c r="F406" s="169"/>
      <c r="G406" s="170"/>
    </row>
    <row r="407" spans="2:7">
      <c r="B407" s="167"/>
      <c r="C407" s="322"/>
      <c r="D407" s="322"/>
      <c r="E407" s="322"/>
      <c r="F407" s="169"/>
      <c r="G407" s="170"/>
    </row>
    <row r="408" spans="2:7">
      <c r="B408" s="167"/>
      <c r="C408" s="322"/>
      <c r="D408" s="322"/>
      <c r="E408" s="322"/>
      <c r="F408" s="169"/>
      <c r="G408" s="170"/>
    </row>
    <row r="409" spans="2:7">
      <c r="B409" s="167"/>
      <c r="C409" s="322"/>
      <c r="D409" s="322"/>
      <c r="E409" s="322"/>
      <c r="F409" s="169"/>
      <c r="G409" s="170"/>
    </row>
    <row r="410" spans="2:7">
      <c r="B410" s="167"/>
      <c r="C410" s="322"/>
      <c r="D410" s="322"/>
      <c r="E410" s="322"/>
      <c r="F410" s="169"/>
      <c r="G410" s="170"/>
    </row>
    <row r="411" spans="2:7">
      <c r="B411" s="167"/>
      <c r="C411" s="322"/>
      <c r="D411" s="322"/>
      <c r="E411" s="322"/>
      <c r="F411" s="169"/>
      <c r="G411" s="170"/>
    </row>
    <row r="412" spans="2:7">
      <c r="B412" s="167"/>
      <c r="C412" s="322"/>
      <c r="D412" s="322"/>
      <c r="E412" s="322"/>
      <c r="F412" s="169"/>
      <c r="G412" s="170"/>
    </row>
    <row r="413" spans="2:7">
      <c r="B413" s="167"/>
      <c r="C413" s="322"/>
      <c r="D413" s="322"/>
      <c r="E413" s="322"/>
      <c r="F413" s="169"/>
      <c r="G413" s="170"/>
    </row>
    <row r="414" spans="2:7">
      <c r="B414" s="167"/>
      <c r="C414" s="322"/>
      <c r="D414" s="322"/>
      <c r="E414" s="322"/>
      <c r="F414" s="169"/>
      <c r="G414" s="170"/>
    </row>
    <row r="415" spans="2:7">
      <c r="B415" s="167"/>
      <c r="C415" s="322"/>
      <c r="D415" s="322"/>
      <c r="E415" s="322"/>
      <c r="F415" s="169"/>
      <c r="G415" s="170"/>
    </row>
    <row r="416" spans="2:7">
      <c r="B416" s="167"/>
      <c r="C416" s="322"/>
      <c r="D416" s="322"/>
      <c r="E416" s="322"/>
      <c r="F416" s="169"/>
      <c r="G416" s="170"/>
    </row>
    <row r="417" spans="2:7">
      <c r="B417" s="167"/>
      <c r="C417" s="322"/>
      <c r="D417" s="322"/>
      <c r="E417" s="322"/>
      <c r="F417" s="169"/>
      <c r="G417" s="170"/>
    </row>
    <row r="418" spans="2:7">
      <c r="B418" s="167"/>
      <c r="C418" s="322"/>
      <c r="D418" s="322"/>
      <c r="E418" s="322"/>
      <c r="F418" s="169"/>
      <c r="G418" s="170"/>
    </row>
    <row r="419" spans="2:7">
      <c r="B419" s="167"/>
      <c r="C419" s="322"/>
      <c r="D419" s="322"/>
      <c r="E419" s="322"/>
      <c r="F419" s="169"/>
      <c r="G419" s="170"/>
    </row>
    <row r="420" spans="2:7">
      <c r="B420" s="167"/>
      <c r="C420" s="322"/>
      <c r="D420" s="322"/>
      <c r="E420" s="322"/>
      <c r="F420" s="169"/>
      <c r="G420" s="170"/>
    </row>
    <row r="421" spans="2:7">
      <c r="B421" s="167"/>
      <c r="C421" s="322"/>
      <c r="D421" s="322"/>
      <c r="E421" s="322"/>
      <c r="F421" s="169"/>
      <c r="G421" s="170"/>
    </row>
    <row r="422" spans="2:7">
      <c r="B422" s="167"/>
      <c r="C422" s="322"/>
      <c r="D422" s="322"/>
      <c r="E422" s="322"/>
      <c r="F422" s="169"/>
      <c r="G422" s="170"/>
    </row>
    <row r="423" spans="2:7">
      <c r="B423" s="167"/>
      <c r="C423" s="322"/>
      <c r="D423" s="322"/>
      <c r="E423" s="322"/>
      <c r="F423" s="169"/>
      <c r="G423" s="170"/>
    </row>
    <row r="424" spans="2:7">
      <c r="B424" s="167"/>
      <c r="C424" s="322"/>
      <c r="D424" s="322"/>
      <c r="E424" s="322"/>
      <c r="F424" s="169"/>
      <c r="G424" s="170"/>
    </row>
    <row r="425" spans="2:7">
      <c r="B425" s="167"/>
      <c r="C425" s="322"/>
      <c r="D425" s="322"/>
      <c r="E425" s="322"/>
      <c r="F425" s="169"/>
      <c r="G425" s="170"/>
    </row>
    <row r="426" spans="2:7">
      <c r="B426" s="167"/>
      <c r="C426" s="322"/>
      <c r="D426" s="322"/>
      <c r="E426" s="322"/>
      <c r="F426" s="169"/>
      <c r="G426" s="170"/>
    </row>
    <row r="427" spans="2:7">
      <c r="B427" s="167"/>
      <c r="C427" s="322"/>
      <c r="D427" s="322"/>
      <c r="E427" s="322"/>
      <c r="F427" s="169"/>
      <c r="G427" s="170"/>
    </row>
    <row r="428" spans="2:7">
      <c r="B428" s="167"/>
      <c r="C428" s="322"/>
      <c r="D428" s="322"/>
      <c r="E428" s="322"/>
      <c r="F428" s="169"/>
      <c r="G428" s="170"/>
    </row>
    <row r="429" spans="2:7">
      <c r="B429" s="167"/>
      <c r="C429" s="322"/>
      <c r="D429" s="322"/>
      <c r="E429" s="322"/>
      <c r="F429" s="169"/>
      <c r="G429" s="170"/>
    </row>
    <row r="430" spans="2:7">
      <c r="B430" s="167"/>
      <c r="C430" s="322"/>
      <c r="D430" s="322"/>
      <c r="E430" s="322"/>
      <c r="F430" s="169"/>
      <c r="G430" s="170"/>
    </row>
    <row r="431" spans="2:7">
      <c r="B431" s="167"/>
      <c r="C431" s="322"/>
      <c r="D431" s="322"/>
      <c r="E431" s="322"/>
      <c r="F431" s="169"/>
      <c r="G431" s="170"/>
    </row>
    <row r="432" spans="2:7">
      <c r="B432" s="167"/>
      <c r="C432" s="322"/>
      <c r="D432" s="322"/>
      <c r="E432" s="322"/>
      <c r="F432" s="169"/>
      <c r="G432" s="170"/>
    </row>
    <row r="433" spans="2:7">
      <c r="B433" s="167"/>
      <c r="C433" s="322"/>
      <c r="D433" s="322"/>
      <c r="E433" s="322"/>
      <c r="F433" s="169"/>
      <c r="G433" s="170"/>
    </row>
    <row r="434" spans="2:7">
      <c r="B434" s="167"/>
      <c r="C434" s="322"/>
      <c r="D434" s="322"/>
      <c r="E434" s="322"/>
      <c r="F434" s="169"/>
      <c r="G434" s="170"/>
    </row>
    <row r="435" spans="2:7">
      <c r="B435" s="167"/>
      <c r="C435" s="322"/>
      <c r="D435" s="322"/>
      <c r="E435" s="322"/>
      <c r="F435" s="169"/>
      <c r="G435" s="170"/>
    </row>
    <row r="436" spans="2:7">
      <c r="B436" s="167"/>
      <c r="C436" s="322"/>
      <c r="D436" s="322"/>
      <c r="E436" s="322"/>
      <c r="F436" s="169"/>
      <c r="G436" s="170"/>
    </row>
    <row r="437" spans="2:7">
      <c r="B437" s="167"/>
      <c r="C437" s="322"/>
      <c r="D437" s="322"/>
      <c r="E437" s="322"/>
      <c r="F437" s="169"/>
      <c r="G437" s="170"/>
    </row>
    <row r="438" spans="2:7">
      <c r="B438" s="167"/>
      <c r="C438" s="322"/>
      <c r="D438" s="322"/>
      <c r="E438" s="322"/>
      <c r="F438" s="169"/>
      <c r="G438" s="170"/>
    </row>
    <row r="439" spans="2:7">
      <c r="B439" s="167"/>
      <c r="C439" s="322"/>
      <c r="D439" s="322"/>
      <c r="E439" s="322"/>
      <c r="F439" s="169"/>
      <c r="G439" s="170"/>
    </row>
    <row r="440" spans="2:7">
      <c r="B440" s="167"/>
      <c r="C440" s="322"/>
      <c r="D440" s="322"/>
      <c r="E440" s="322"/>
      <c r="F440" s="169"/>
      <c r="G440" s="170"/>
    </row>
    <row r="441" spans="2:7">
      <c r="B441" s="167"/>
      <c r="C441" s="322"/>
      <c r="D441" s="322"/>
      <c r="E441" s="322"/>
      <c r="F441" s="169"/>
      <c r="G441" s="170"/>
    </row>
    <row r="442" spans="2:7">
      <c r="B442" s="167"/>
      <c r="C442" s="322"/>
      <c r="D442" s="322"/>
      <c r="E442" s="322"/>
      <c r="F442" s="169"/>
      <c r="G442" s="170"/>
    </row>
    <row r="443" spans="2:7">
      <c r="B443" s="167"/>
      <c r="C443" s="322"/>
      <c r="D443" s="322"/>
      <c r="E443" s="322"/>
      <c r="F443" s="169"/>
      <c r="G443" s="170"/>
    </row>
    <row r="444" spans="2:7">
      <c r="B444" s="167"/>
      <c r="C444" s="322"/>
      <c r="D444" s="322"/>
      <c r="E444" s="322"/>
      <c r="F444" s="169"/>
      <c r="G444" s="170"/>
    </row>
    <row r="445" spans="2:7">
      <c r="B445" s="167"/>
      <c r="C445" s="322"/>
      <c r="D445" s="322"/>
      <c r="E445" s="322"/>
      <c r="F445" s="169"/>
      <c r="G445" s="170"/>
    </row>
    <row r="446" spans="2:7">
      <c r="B446" s="167"/>
      <c r="C446" s="322"/>
      <c r="D446" s="322"/>
      <c r="E446" s="322"/>
      <c r="F446" s="169"/>
      <c r="G446" s="170"/>
    </row>
    <row r="447" spans="2:7">
      <c r="B447" s="167"/>
      <c r="C447" s="322"/>
      <c r="D447" s="322"/>
      <c r="E447" s="322"/>
      <c r="F447" s="169"/>
      <c r="G447" s="170"/>
    </row>
    <row r="448" spans="2:7">
      <c r="B448" s="167"/>
      <c r="C448" s="322"/>
      <c r="D448" s="322"/>
      <c r="E448" s="322"/>
      <c r="F448" s="169"/>
      <c r="G448" s="170"/>
    </row>
    <row r="449" spans="2:7">
      <c r="B449" s="167"/>
      <c r="C449" s="322"/>
      <c r="D449" s="322"/>
      <c r="E449" s="322"/>
      <c r="F449" s="169"/>
      <c r="G449" s="170"/>
    </row>
    <row r="450" spans="2:7">
      <c r="B450" s="167"/>
      <c r="C450" s="322"/>
      <c r="D450" s="322"/>
      <c r="E450" s="322"/>
      <c r="F450" s="169"/>
      <c r="G450" s="170"/>
    </row>
    <row r="451" spans="2:7">
      <c r="B451" s="167"/>
      <c r="C451" s="322"/>
      <c r="D451" s="322"/>
      <c r="E451" s="322"/>
      <c r="F451" s="169"/>
      <c r="G451" s="170"/>
    </row>
    <row r="452" spans="2:7">
      <c r="B452" s="167"/>
      <c r="C452" s="322"/>
      <c r="D452" s="322"/>
      <c r="E452" s="322"/>
      <c r="F452" s="169"/>
      <c r="G452" s="170"/>
    </row>
    <row r="453" spans="2:7">
      <c r="B453" s="167"/>
      <c r="C453" s="322"/>
      <c r="D453" s="322"/>
      <c r="E453" s="322"/>
      <c r="F453" s="169"/>
      <c r="G453" s="170"/>
    </row>
    <row r="454" spans="2:7">
      <c r="B454" s="167"/>
      <c r="C454" s="322"/>
      <c r="D454" s="322"/>
      <c r="E454" s="322"/>
      <c r="F454" s="169"/>
      <c r="G454" s="170"/>
    </row>
    <row r="455" spans="2:7">
      <c r="B455" s="167"/>
      <c r="C455" s="322"/>
      <c r="D455" s="322"/>
      <c r="E455" s="322"/>
      <c r="F455" s="169"/>
      <c r="G455" s="170"/>
    </row>
    <row r="456" spans="2:7">
      <c r="B456" s="167"/>
      <c r="C456" s="322"/>
      <c r="D456" s="322"/>
      <c r="E456" s="322"/>
      <c r="F456" s="169"/>
      <c r="G456" s="170"/>
    </row>
    <row r="457" spans="2:7">
      <c r="B457" s="167"/>
      <c r="C457" s="322"/>
      <c r="D457" s="322"/>
      <c r="E457" s="322"/>
      <c r="F457" s="169"/>
      <c r="G457" s="170"/>
    </row>
    <row r="458" spans="2:7">
      <c r="B458" s="167"/>
      <c r="C458" s="322"/>
      <c r="D458" s="322"/>
      <c r="E458" s="322"/>
      <c r="F458" s="169"/>
      <c r="G458" s="170"/>
    </row>
    <row r="459" spans="2:7">
      <c r="B459" s="167"/>
      <c r="C459" s="322"/>
      <c r="D459" s="322"/>
      <c r="E459" s="322"/>
      <c r="F459" s="169"/>
      <c r="G459" s="170"/>
    </row>
    <row r="460" spans="2:7">
      <c r="B460" s="167"/>
      <c r="C460" s="322"/>
      <c r="D460" s="322"/>
      <c r="E460" s="322"/>
      <c r="F460" s="169"/>
      <c r="G460" s="170"/>
    </row>
    <row r="461" spans="2:7">
      <c r="B461" s="167"/>
      <c r="C461" s="322"/>
      <c r="D461" s="322"/>
      <c r="E461" s="322"/>
      <c r="F461" s="169"/>
      <c r="G461" s="170"/>
    </row>
    <row r="462" spans="2:7">
      <c r="B462" s="167"/>
      <c r="C462" s="322"/>
      <c r="D462" s="322"/>
      <c r="E462" s="322"/>
      <c r="F462" s="169"/>
      <c r="G462" s="170"/>
    </row>
    <row r="463" spans="2:7">
      <c r="B463" s="167"/>
      <c r="C463" s="322"/>
      <c r="D463" s="322"/>
      <c r="E463" s="322"/>
      <c r="F463" s="169"/>
      <c r="G463" s="170"/>
    </row>
    <row r="464" spans="2:7">
      <c r="B464" s="167"/>
      <c r="C464" s="322"/>
      <c r="D464" s="322"/>
      <c r="E464" s="322"/>
      <c r="F464" s="169"/>
      <c r="G464" s="170"/>
    </row>
    <row r="465" spans="2:7">
      <c r="B465" s="167"/>
      <c r="C465" s="322"/>
      <c r="D465" s="322"/>
      <c r="E465" s="322"/>
      <c r="F465" s="169"/>
      <c r="G465" s="170"/>
    </row>
    <row r="466" spans="2:7">
      <c r="B466" s="167"/>
      <c r="C466" s="322"/>
      <c r="D466" s="322"/>
      <c r="E466" s="322"/>
      <c r="F466" s="169"/>
      <c r="G466" s="170"/>
    </row>
    <row r="467" spans="2:7">
      <c r="B467" s="167"/>
      <c r="C467" s="322"/>
      <c r="D467" s="322"/>
      <c r="E467" s="322"/>
      <c r="F467" s="169"/>
      <c r="G467" s="170"/>
    </row>
    <row r="468" spans="2:7">
      <c r="B468" s="167"/>
      <c r="C468" s="322"/>
      <c r="D468" s="322"/>
      <c r="E468" s="322"/>
      <c r="F468" s="169"/>
      <c r="G468" s="170"/>
    </row>
    <row r="469" spans="2:7">
      <c r="B469" s="167"/>
      <c r="C469" s="322"/>
      <c r="D469" s="322"/>
      <c r="E469" s="322"/>
      <c r="F469" s="169"/>
      <c r="G469" s="170"/>
    </row>
    <row r="470" spans="2:7">
      <c r="B470" s="167"/>
      <c r="C470" s="322"/>
      <c r="D470" s="322"/>
      <c r="E470" s="322"/>
      <c r="F470" s="169"/>
      <c r="G470" s="170"/>
    </row>
    <row r="471" spans="2:7">
      <c r="B471" s="167"/>
      <c r="C471" s="322"/>
      <c r="D471" s="322"/>
      <c r="E471" s="322"/>
      <c r="F471" s="169"/>
      <c r="G471" s="170"/>
    </row>
    <row r="472" spans="2:7">
      <c r="B472" s="167"/>
      <c r="C472" s="322"/>
      <c r="D472" s="322"/>
      <c r="E472" s="322"/>
      <c r="F472" s="169"/>
      <c r="G472" s="170"/>
    </row>
    <row r="473" spans="2:7">
      <c r="B473" s="167"/>
      <c r="C473" s="322"/>
      <c r="D473" s="322"/>
      <c r="E473" s="322"/>
      <c r="F473" s="169"/>
      <c r="G473" s="170"/>
    </row>
    <row r="474" spans="2:7">
      <c r="B474" s="167"/>
      <c r="C474" s="322"/>
      <c r="D474" s="322"/>
      <c r="E474" s="322"/>
      <c r="F474" s="169"/>
      <c r="G474" s="170"/>
    </row>
    <row r="475" spans="2:7">
      <c r="B475" s="167"/>
      <c r="C475" s="322"/>
      <c r="D475" s="322"/>
      <c r="E475" s="322"/>
      <c r="F475" s="169"/>
      <c r="G475" s="170"/>
    </row>
    <row r="476" spans="2:7">
      <c r="B476" s="167"/>
      <c r="C476" s="322"/>
      <c r="D476" s="322"/>
      <c r="E476" s="322"/>
      <c r="F476" s="169"/>
      <c r="G476" s="170"/>
    </row>
    <row r="477" spans="2:7">
      <c r="B477" s="167"/>
      <c r="C477" s="322"/>
      <c r="D477" s="322"/>
      <c r="E477" s="322"/>
      <c r="F477" s="169"/>
      <c r="G477" s="170"/>
    </row>
    <row r="478" spans="2:7">
      <c r="B478" s="167"/>
      <c r="C478" s="322"/>
      <c r="D478" s="322"/>
      <c r="E478" s="322"/>
      <c r="F478" s="169"/>
      <c r="G478" s="170"/>
    </row>
    <row r="479" spans="2:7">
      <c r="B479" s="167"/>
      <c r="C479" s="322"/>
      <c r="D479" s="322"/>
      <c r="E479" s="322"/>
      <c r="F479" s="169"/>
      <c r="G479" s="170"/>
    </row>
    <row r="480" spans="2:7">
      <c r="B480" s="167"/>
      <c r="C480" s="322"/>
      <c r="D480" s="322"/>
      <c r="E480" s="322"/>
      <c r="F480" s="169"/>
      <c r="G480" s="170"/>
    </row>
    <row r="481" spans="2:7">
      <c r="B481" s="167"/>
      <c r="C481" s="322"/>
      <c r="D481" s="322"/>
      <c r="E481" s="322"/>
      <c r="F481" s="169"/>
      <c r="G481" s="170"/>
    </row>
    <row r="482" spans="2:7">
      <c r="B482" s="167"/>
      <c r="C482" s="322"/>
      <c r="D482" s="322"/>
      <c r="E482" s="322"/>
      <c r="F482" s="169"/>
      <c r="G482" s="170"/>
    </row>
    <row r="483" spans="2:7">
      <c r="B483" s="167"/>
      <c r="C483" s="322"/>
      <c r="D483" s="322"/>
      <c r="E483" s="322"/>
      <c r="F483" s="169"/>
      <c r="G483" s="170"/>
    </row>
    <row r="484" spans="2:7">
      <c r="B484" s="167"/>
      <c r="C484" s="322"/>
      <c r="D484" s="322"/>
      <c r="E484" s="322"/>
      <c r="F484" s="169"/>
      <c r="G484" s="170"/>
    </row>
    <row r="485" spans="2:7">
      <c r="B485" s="167"/>
      <c r="C485" s="322"/>
      <c r="D485" s="322"/>
      <c r="E485" s="322"/>
      <c r="F485" s="169"/>
      <c r="G485" s="170"/>
    </row>
    <row r="486" spans="2:7">
      <c r="B486" s="167"/>
      <c r="C486" s="322"/>
      <c r="D486" s="322"/>
      <c r="E486" s="322"/>
      <c r="F486" s="169"/>
      <c r="G486" s="170"/>
    </row>
    <row r="487" spans="2:7">
      <c r="B487" s="167"/>
      <c r="C487" s="322"/>
      <c r="D487" s="322"/>
      <c r="E487" s="322"/>
      <c r="F487" s="169"/>
      <c r="G487" s="170"/>
    </row>
    <row r="488" spans="2:7">
      <c r="B488" s="167"/>
      <c r="C488" s="322"/>
      <c r="D488" s="322"/>
      <c r="E488" s="322"/>
      <c r="F488" s="169"/>
      <c r="G488" s="170"/>
    </row>
    <row r="489" spans="2:7">
      <c r="B489" s="167"/>
      <c r="C489" s="322"/>
      <c r="D489" s="322"/>
      <c r="E489" s="322"/>
      <c r="F489" s="169"/>
      <c r="G489" s="170"/>
    </row>
    <row r="490" spans="2:7">
      <c r="B490" s="167"/>
      <c r="C490" s="322"/>
      <c r="D490" s="322"/>
      <c r="E490" s="322"/>
      <c r="F490" s="169"/>
      <c r="G490" s="170"/>
    </row>
    <row r="491" spans="2:7">
      <c r="B491" s="167"/>
      <c r="C491" s="322"/>
      <c r="D491" s="322"/>
      <c r="E491" s="322"/>
      <c r="F491" s="169"/>
      <c r="G491" s="170"/>
    </row>
    <row r="492" spans="2:7">
      <c r="B492" s="167"/>
      <c r="C492" s="322"/>
      <c r="D492" s="322"/>
      <c r="E492" s="322"/>
      <c r="F492" s="169"/>
      <c r="G492" s="170"/>
    </row>
    <row r="493" spans="2:7">
      <c r="B493" s="167"/>
      <c r="C493" s="322"/>
      <c r="D493" s="322"/>
      <c r="E493" s="322"/>
      <c r="F493" s="169"/>
      <c r="G493" s="170"/>
    </row>
    <row r="494" spans="2:7">
      <c r="B494" s="167"/>
      <c r="C494" s="322"/>
      <c r="D494" s="322"/>
      <c r="E494" s="322"/>
      <c r="F494" s="169"/>
      <c r="G494" s="170"/>
    </row>
    <row r="495" spans="2:7">
      <c r="B495" s="167"/>
      <c r="C495" s="322"/>
      <c r="D495" s="322"/>
      <c r="E495" s="322"/>
      <c r="F495" s="169"/>
      <c r="G495" s="170"/>
    </row>
    <row r="496" spans="2:7">
      <c r="B496" s="167"/>
      <c r="C496" s="322"/>
      <c r="D496" s="322"/>
      <c r="E496" s="322"/>
      <c r="F496" s="169"/>
      <c r="G496" s="170"/>
    </row>
    <row r="497" spans="2:7">
      <c r="B497" s="167"/>
      <c r="C497" s="322"/>
      <c r="D497" s="322"/>
      <c r="E497" s="322"/>
      <c r="F497" s="169"/>
      <c r="G497" s="170"/>
    </row>
    <row r="498" spans="2:7">
      <c r="B498" s="167"/>
      <c r="C498" s="322"/>
      <c r="D498" s="322"/>
      <c r="E498" s="322"/>
      <c r="F498" s="169"/>
      <c r="G498" s="170"/>
    </row>
    <row r="499" spans="2:7">
      <c r="B499" s="167"/>
      <c r="C499" s="322"/>
      <c r="D499" s="322"/>
      <c r="E499" s="322"/>
      <c r="F499" s="169"/>
      <c r="G499" s="170"/>
    </row>
    <row r="500" spans="2:7">
      <c r="B500" s="167"/>
      <c r="C500" s="322"/>
      <c r="D500" s="322"/>
      <c r="E500" s="322"/>
      <c r="F500" s="169"/>
      <c r="G500" s="170"/>
    </row>
    <row r="501" spans="2:7">
      <c r="B501" s="167"/>
      <c r="C501" s="322"/>
      <c r="D501" s="322"/>
      <c r="E501" s="322"/>
      <c r="F501" s="169"/>
      <c r="G501" s="170"/>
    </row>
    <row r="502" spans="2:7">
      <c r="B502" s="167"/>
      <c r="C502" s="322"/>
      <c r="D502" s="322"/>
      <c r="E502" s="322"/>
      <c r="F502" s="169"/>
      <c r="G502" s="170"/>
    </row>
    <row r="503" spans="2:7">
      <c r="B503" s="167"/>
      <c r="C503" s="322"/>
      <c r="D503" s="322"/>
      <c r="E503" s="322"/>
      <c r="F503" s="169"/>
      <c r="G503" s="170"/>
    </row>
    <row r="504" spans="2:7">
      <c r="B504" s="167"/>
      <c r="C504" s="322"/>
      <c r="D504" s="322"/>
      <c r="E504" s="322"/>
      <c r="F504" s="169"/>
      <c r="G504" s="170"/>
    </row>
    <row r="505" spans="2:7">
      <c r="B505" s="167"/>
      <c r="C505" s="322"/>
      <c r="D505" s="322"/>
      <c r="E505" s="322"/>
      <c r="F505" s="169"/>
      <c r="G505" s="170"/>
    </row>
    <row r="506" spans="2:7">
      <c r="B506" s="167"/>
      <c r="C506" s="322"/>
      <c r="D506" s="322"/>
      <c r="E506" s="322"/>
      <c r="F506" s="169"/>
      <c r="G506" s="170"/>
    </row>
    <row r="507" spans="2:7">
      <c r="B507" s="167"/>
      <c r="C507" s="322"/>
      <c r="D507" s="322"/>
      <c r="E507" s="322"/>
      <c r="F507" s="169"/>
      <c r="G507" s="170"/>
    </row>
    <row r="508" spans="2:7">
      <c r="B508" s="167"/>
      <c r="C508" s="322"/>
      <c r="D508" s="322"/>
      <c r="E508" s="322"/>
      <c r="F508" s="169"/>
      <c r="G508" s="170"/>
    </row>
    <row r="509" spans="2:7">
      <c r="B509" s="167"/>
      <c r="C509" s="322"/>
      <c r="D509" s="322"/>
      <c r="E509" s="322"/>
      <c r="F509" s="169"/>
      <c r="G509" s="170"/>
    </row>
    <row r="510" spans="2:7">
      <c r="B510" s="167"/>
      <c r="C510" s="322"/>
      <c r="D510" s="322"/>
      <c r="E510" s="322"/>
      <c r="F510" s="169"/>
      <c r="G510" s="170"/>
    </row>
    <row r="511" spans="2:7">
      <c r="B511" s="167"/>
      <c r="C511" s="322"/>
      <c r="D511" s="322"/>
      <c r="E511" s="322"/>
      <c r="F511" s="169"/>
      <c r="G511" s="170"/>
    </row>
    <row r="512" spans="2:7">
      <c r="B512" s="167"/>
      <c r="C512" s="322"/>
      <c r="D512" s="322"/>
      <c r="E512" s="322"/>
      <c r="F512" s="169"/>
      <c r="G512" s="170"/>
    </row>
    <row r="513" spans="2:7">
      <c r="B513" s="167"/>
      <c r="C513" s="322"/>
      <c r="D513" s="322"/>
      <c r="E513" s="322"/>
      <c r="F513" s="169"/>
      <c r="G513" s="170"/>
    </row>
    <row r="514" spans="2:7">
      <c r="B514" s="167"/>
      <c r="C514" s="322"/>
      <c r="D514" s="322"/>
      <c r="E514" s="322"/>
      <c r="F514" s="169"/>
      <c r="G514" s="170"/>
    </row>
    <row r="515" spans="2:7">
      <c r="B515" s="167"/>
      <c r="C515" s="322"/>
      <c r="D515" s="322"/>
      <c r="E515" s="322"/>
      <c r="F515" s="169"/>
      <c r="G515" s="170"/>
    </row>
    <row r="516" spans="2:7">
      <c r="B516" s="167"/>
      <c r="C516" s="322"/>
      <c r="D516" s="322"/>
      <c r="E516" s="322"/>
      <c r="F516" s="169"/>
      <c r="G516" s="170"/>
    </row>
    <row r="517" spans="2:7">
      <c r="B517" s="167"/>
      <c r="C517" s="322"/>
      <c r="D517" s="322"/>
      <c r="E517" s="322"/>
      <c r="F517" s="169"/>
      <c r="G517" s="170"/>
    </row>
    <row r="518" spans="2:7">
      <c r="B518" s="167"/>
      <c r="C518" s="322"/>
      <c r="D518" s="322"/>
      <c r="E518" s="322"/>
      <c r="F518" s="169"/>
      <c r="G518" s="170"/>
    </row>
    <row r="519" spans="2:7">
      <c r="B519" s="167"/>
      <c r="C519" s="322"/>
      <c r="D519" s="322"/>
      <c r="E519" s="322"/>
      <c r="F519" s="169"/>
      <c r="G519" s="170"/>
    </row>
    <row r="520" spans="2:7">
      <c r="B520" s="167"/>
      <c r="C520" s="322"/>
      <c r="D520" s="322"/>
      <c r="E520" s="322"/>
      <c r="F520" s="169"/>
      <c r="G520" s="170"/>
    </row>
    <row r="521" spans="2:7">
      <c r="B521" s="167"/>
      <c r="C521" s="322"/>
      <c r="D521" s="322"/>
      <c r="E521" s="322"/>
      <c r="F521" s="169"/>
      <c r="G521" s="170"/>
    </row>
    <row r="522" spans="2:7">
      <c r="B522" s="167"/>
      <c r="C522" s="322"/>
      <c r="D522" s="322"/>
      <c r="E522" s="322"/>
      <c r="F522" s="169"/>
      <c r="G522" s="170"/>
    </row>
    <row r="523" spans="2:7">
      <c r="B523" s="167"/>
      <c r="C523" s="322"/>
      <c r="D523" s="322"/>
      <c r="E523" s="322"/>
      <c r="F523" s="169"/>
      <c r="G523" s="170"/>
    </row>
    <row r="524" spans="2:7">
      <c r="B524" s="167"/>
      <c r="C524" s="322"/>
      <c r="D524" s="322"/>
      <c r="E524" s="322"/>
      <c r="F524" s="169"/>
      <c r="G524" s="170"/>
    </row>
    <row r="525" spans="2:7">
      <c r="B525" s="167"/>
      <c r="C525" s="322"/>
      <c r="D525" s="322"/>
      <c r="E525" s="322"/>
      <c r="F525" s="169"/>
      <c r="G525" s="170"/>
    </row>
    <row r="526" spans="2:7">
      <c r="B526" s="167"/>
      <c r="C526" s="322"/>
      <c r="D526" s="322"/>
      <c r="E526" s="322"/>
      <c r="F526" s="169"/>
      <c r="G526" s="170"/>
    </row>
    <row r="527" spans="2:7">
      <c r="B527" s="167"/>
      <c r="C527" s="322"/>
      <c r="D527" s="322"/>
      <c r="E527" s="322"/>
      <c r="F527" s="169"/>
      <c r="G527" s="170"/>
    </row>
    <row r="528" spans="2:7">
      <c r="B528" s="167"/>
      <c r="C528" s="322"/>
      <c r="D528" s="322"/>
      <c r="E528" s="322"/>
      <c r="F528" s="169"/>
      <c r="G528" s="170"/>
    </row>
    <row r="529" spans="2:7">
      <c r="B529" s="167"/>
      <c r="C529" s="322"/>
      <c r="D529" s="322"/>
      <c r="E529" s="322"/>
      <c r="F529" s="169"/>
      <c r="G529" s="170"/>
    </row>
    <row r="530" spans="2:7">
      <c r="B530" s="167"/>
      <c r="C530" s="322"/>
      <c r="D530" s="322"/>
      <c r="E530" s="322"/>
      <c r="F530" s="169"/>
      <c r="G530" s="170"/>
    </row>
    <row r="531" spans="2:7">
      <c r="B531" s="167"/>
      <c r="C531" s="322"/>
      <c r="D531" s="322"/>
      <c r="E531" s="322"/>
      <c r="F531" s="169"/>
      <c r="G531" s="170"/>
    </row>
    <row r="532" spans="2:7">
      <c r="B532" s="167"/>
      <c r="C532" s="322"/>
      <c r="D532" s="322"/>
      <c r="E532" s="322"/>
      <c r="F532" s="169"/>
      <c r="G532" s="170"/>
    </row>
    <row r="533" spans="2:7">
      <c r="B533" s="167"/>
      <c r="C533" s="322"/>
      <c r="D533" s="322"/>
      <c r="E533" s="322"/>
      <c r="F533" s="169"/>
      <c r="G533" s="170"/>
    </row>
    <row r="534" spans="2:7">
      <c r="B534" s="167"/>
      <c r="C534" s="322"/>
      <c r="D534" s="322"/>
      <c r="E534" s="322"/>
      <c r="F534" s="169"/>
      <c r="G534" s="170"/>
    </row>
    <row r="535" spans="2:7">
      <c r="B535" s="167"/>
      <c r="C535" s="322"/>
      <c r="D535" s="322"/>
      <c r="E535" s="322"/>
      <c r="F535" s="169"/>
      <c r="G535" s="170"/>
    </row>
    <row r="536" spans="2:7">
      <c r="B536" s="167"/>
      <c r="C536" s="322"/>
      <c r="D536" s="322"/>
      <c r="E536" s="322"/>
      <c r="F536" s="169"/>
      <c r="G536" s="170"/>
    </row>
    <row r="537" spans="2:7">
      <c r="B537" s="167"/>
      <c r="C537" s="322"/>
      <c r="D537" s="322"/>
      <c r="E537" s="322"/>
      <c r="F537" s="169"/>
      <c r="G537" s="170"/>
    </row>
    <row r="538" spans="2:7">
      <c r="B538" s="167"/>
      <c r="C538" s="322"/>
      <c r="D538" s="322"/>
      <c r="E538" s="322"/>
      <c r="F538" s="169"/>
      <c r="G538" s="170"/>
    </row>
    <row r="539" spans="2:7">
      <c r="B539" s="167"/>
      <c r="C539" s="322"/>
      <c r="D539" s="322"/>
      <c r="E539" s="322"/>
      <c r="F539" s="169"/>
      <c r="G539" s="170"/>
    </row>
    <row r="540" spans="2:7">
      <c r="B540" s="167"/>
      <c r="C540" s="322"/>
      <c r="D540" s="322"/>
      <c r="E540" s="322"/>
      <c r="F540" s="169"/>
      <c r="G540" s="170"/>
    </row>
    <row r="541" spans="2:7">
      <c r="B541" s="167"/>
      <c r="C541" s="322"/>
      <c r="D541" s="322"/>
      <c r="E541" s="322"/>
      <c r="F541" s="169"/>
      <c r="G541" s="170"/>
    </row>
    <row r="542" spans="2:7">
      <c r="B542" s="167"/>
      <c r="C542" s="322"/>
      <c r="D542" s="322"/>
      <c r="E542" s="322"/>
      <c r="F542" s="169"/>
      <c r="G542" s="170"/>
    </row>
    <row r="543" spans="2:7">
      <c r="B543" s="167"/>
      <c r="C543" s="322"/>
      <c r="D543" s="322"/>
      <c r="E543" s="322"/>
      <c r="F543" s="169"/>
      <c r="G543" s="170"/>
    </row>
    <row r="544" spans="2:7">
      <c r="B544" s="167"/>
      <c r="C544" s="322"/>
      <c r="D544" s="322"/>
      <c r="E544" s="322"/>
      <c r="F544" s="169"/>
      <c r="G544" s="170"/>
    </row>
    <row r="545" spans="2:7">
      <c r="B545" s="167"/>
      <c r="C545" s="322"/>
      <c r="D545" s="322"/>
      <c r="E545" s="322"/>
      <c r="F545" s="169"/>
      <c r="G545" s="170"/>
    </row>
    <row r="546" spans="2:7">
      <c r="B546" s="167"/>
      <c r="C546" s="322"/>
      <c r="D546" s="322"/>
      <c r="E546" s="322"/>
      <c r="F546" s="169"/>
      <c r="G546" s="170"/>
    </row>
    <row r="547" spans="2:7">
      <c r="B547" s="167"/>
      <c r="C547" s="322"/>
      <c r="D547" s="322"/>
      <c r="E547" s="322"/>
      <c r="F547" s="169"/>
      <c r="G547" s="170"/>
    </row>
    <row r="548" spans="2:7">
      <c r="B548" s="167"/>
      <c r="C548" s="322"/>
      <c r="D548" s="322"/>
      <c r="E548" s="322"/>
      <c r="F548" s="169"/>
      <c r="G548" s="170"/>
    </row>
    <row r="549" spans="2:7">
      <c r="B549" s="167"/>
      <c r="C549" s="322"/>
      <c r="D549" s="322"/>
      <c r="E549" s="322"/>
      <c r="F549" s="169"/>
      <c r="G549" s="170"/>
    </row>
    <row r="550" spans="2:7">
      <c r="B550" s="167"/>
      <c r="C550" s="322"/>
      <c r="D550" s="322"/>
      <c r="E550" s="322"/>
      <c r="F550" s="169"/>
      <c r="G550" s="170"/>
    </row>
    <row r="551" spans="2:7">
      <c r="B551" s="167"/>
      <c r="C551" s="322"/>
      <c r="D551" s="322"/>
      <c r="E551" s="322"/>
      <c r="F551" s="169"/>
      <c r="G551" s="170"/>
    </row>
    <row r="552" spans="2:7">
      <c r="B552" s="167"/>
      <c r="C552" s="322"/>
      <c r="D552" s="322"/>
      <c r="E552" s="322"/>
      <c r="F552" s="169"/>
      <c r="G552" s="170"/>
    </row>
    <row r="553" spans="2:7">
      <c r="B553" s="167"/>
      <c r="C553" s="322"/>
      <c r="D553" s="322"/>
      <c r="E553" s="322"/>
      <c r="F553" s="169"/>
      <c r="G553" s="170"/>
    </row>
    <row r="554" spans="2:7">
      <c r="B554" s="167"/>
      <c r="C554" s="322"/>
      <c r="D554" s="322"/>
      <c r="E554" s="322"/>
      <c r="F554" s="169"/>
      <c r="G554" s="170"/>
    </row>
    <row r="555" spans="2:7">
      <c r="B555" s="167"/>
      <c r="C555" s="322"/>
      <c r="D555" s="322"/>
      <c r="E555" s="322"/>
      <c r="F555" s="169"/>
      <c r="G555" s="170"/>
    </row>
    <row r="556" spans="2:7">
      <c r="B556" s="167"/>
      <c r="C556" s="322"/>
      <c r="D556" s="322"/>
      <c r="E556" s="322"/>
      <c r="F556" s="169"/>
      <c r="G556" s="170"/>
    </row>
    <row r="557" spans="2:7">
      <c r="B557" s="167"/>
      <c r="C557" s="322"/>
      <c r="D557" s="322"/>
      <c r="E557" s="322"/>
      <c r="F557" s="169"/>
      <c r="G557" s="170"/>
    </row>
    <row r="558" spans="2:7">
      <c r="B558" s="167"/>
    </row>
    <row r="559" spans="2:7">
      <c r="B559" s="167"/>
    </row>
    <row r="560" spans="2:7">
      <c r="B560" s="167"/>
    </row>
  </sheetData>
  <sheetProtection sheet="1" objects="1" scenarios="1"/>
  <customSheetViews>
    <customSheetView guid="{9214FEEF-37F5-4A47-978A-4943DD2B1233}">
      <selection activeCell="C46" sqref="C46:E46"/>
      <pageMargins left="0.75" right="0.75" top="1" bottom="1" header="0.5" footer="0.5"/>
      <pageSetup paperSize="9" scale="55" orientation="portrait" r:id="rId1"/>
      <headerFooter alignWithMargins="0"/>
    </customSheetView>
    <customSheetView guid="{394A0C55-342D-4325-99CE-F2CA790F2BA2}" showPageBreaks="1" printArea="1">
      <selection activeCell="B45" sqref="B45"/>
      <pageMargins left="0.75" right="0.75" top="1" bottom="1" header="0.5" footer="0.5"/>
      <pageSetup paperSize="9" scale="55" orientation="portrait" r:id="rId2"/>
      <headerFooter alignWithMargins="0"/>
    </customSheetView>
  </customSheetViews>
  <mergeCells count="542">
    <mergeCell ref="C557:E557"/>
    <mergeCell ref="C546:E546"/>
    <mergeCell ref="C547:E547"/>
    <mergeCell ref="C548:E548"/>
    <mergeCell ref="C549:E549"/>
    <mergeCell ref="C550:E550"/>
    <mergeCell ref="C551:E551"/>
    <mergeCell ref="C552:E552"/>
    <mergeCell ref="C555:E555"/>
    <mergeCell ref="C556:E556"/>
    <mergeCell ref="C553:E553"/>
    <mergeCell ref="C554:E554"/>
    <mergeCell ref="C536:E536"/>
    <mergeCell ref="C537:E537"/>
    <mergeCell ref="C544:E544"/>
    <mergeCell ref="C545:E545"/>
    <mergeCell ref="C538:E538"/>
    <mergeCell ref="C539:E539"/>
    <mergeCell ref="C540:E540"/>
    <mergeCell ref="C541:E541"/>
    <mergeCell ref="C542:E542"/>
    <mergeCell ref="C543:E543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22:E522"/>
    <mergeCell ref="C523:E523"/>
    <mergeCell ref="C524:E524"/>
    <mergeCell ref="C525:E525"/>
    <mergeCell ref="C512:E512"/>
    <mergeCell ref="C513:E513"/>
    <mergeCell ref="C514:E514"/>
    <mergeCell ref="C515:E515"/>
    <mergeCell ref="C508:E508"/>
    <mergeCell ref="C509:E509"/>
    <mergeCell ref="C526:E526"/>
    <mergeCell ref="C527:E527"/>
    <mergeCell ref="C516:E516"/>
    <mergeCell ref="C517:E517"/>
    <mergeCell ref="C518:E518"/>
    <mergeCell ref="C519:E519"/>
    <mergeCell ref="C520:E520"/>
    <mergeCell ref="C521:E521"/>
    <mergeCell ref="C510:E510"/>
    <mergeCell ref="C511:E511"/>
    <mergeCell ref="C498:E498"/>
    <mergeCell ref="C499:E499"/>
    <mergeCell ref="C500:E500"/>
    <mergeCell ref="C501:E501"/>
    <mergeCell ref="C504:E504"/>
    <mergeCell ref="C505:E505"/>
    <mergeCell ref="C506:E506"/>
    <mergeCell ref="C507:E507"/>
    <mergeCell ref="C488:E488"/>
    <mergeCell ref="C489:E489"/>
    <mergeCell ref="C502:E502"/>
    <mergeCell ref="C503:E503"/>
    <mergeCell ref="C492:E492"/>
    <mergeCell ref="C493:E493"/>
    <mergeCell ref="C494:E494"/>
    <mergeCell ref="C495:E495"/>
    <mergeCell ref="C496:E496"/>
    <mergeCell ref="C497:E497"/>
    <mergeCell ref="C490:E490"/>
    <mergeCell ref="C491:E491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74:E474"/>
    <mergeCell ref="C475:E475"/>
    <mergeCell ref="C476:E476"/>
    <mergeCell ref="C477:E477"/>
    <mergeCell ref="C464:E464"/>
    <mergeCell ref="C465:E465"/>
    <mergeCell ref="C466:E466"/>
    <mergeCell ref="C467:E467"/>
    <mergeCell ref="C460:E460"/>
    <mergeCell ref="C461:E461"/>
    <mergeCell ref="C478:E478"/>
    <mergeCell ref="C479:E479"/>
    <mergeCell ref="C468:E468"/>
    <mergeCell ref="C469:E469"/>
    <mergeCell ref="C470:E470"/>
    <mergeCell ref="C471:E471"/>
    <mergeCell ref="C472:E472"/>
    <mergeCell ref="C473:E473"/>
    <mergeCell ref="C462:E462"/>
    <mergeCell ref="C463:E463"/>
    <mergeCell ref="C450:E450"/>
    <mergeCell ref="C451:E451"/>
    <mergeCell ref="C452:E452"/>
    <mergeCell ref="C453:E453"/>
    <mergeCell ref="C456:E456"/>
    <mergeCell ref="C457:E457"/>
    <mergeCell ref="C458:E458"/>
    <mergeCell ref="C459:E459"/>
    <mergeCell ref="C440:E440"/>
    <mergeCell ref="C441:E441"/>
    <mergeCell ref="C454:E454"/>
    <mergeCell ref="C455:E455"/>
    <mergeCell ref="C444:E444"/>
    <mergeCell ref="C445:E445"/>
    <mergeCell ref="C446:E446"/>
    <mergeCell ref="C447:E447"/>
    <mergeCell ref="C448:E448"/>
    <mergeCell ref="C449:E449"/>
    <mergeCell ref="C442:E442"/>
    <mergeCell ref="C443:E443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26:E426"/>
    <mergeCell ref="C427:E427"/>
    <mergeCell ref="C428:E428"/>
    <mergeCell ref="C429:E429"/>
    <mergeCell ref="C416:E416"/>
    <mergeCell ref="C417:E417"/>
    <mergeCell ref="C418:E418"/>
    <mergeCell ref="C419:E419"/>
    <mergeCell ref="C412:E412"/>
    <mergeCell ref="C413:E413"/>
    <mergeCell ref="C430:E430"/>
    <mergeCell ref="C431:E431"/>
    <mergeCell ref="C420:E420"/>
    <mergeCell ref="C421:E421"/>
    <mergeCell ref="C422:E422"/>
    <mergeCell ref="C423:E423"/>
    <mergeCell ref="C424:E424"/>
    <mergeCell ref="C425:E425"/>
    <mergeCell ref="C414:E414"/>
    <mergeCell ref="C415:E415"/>
    <mergeCell ref="C402:E402"/>
    <mergeCell ref="C403:E403"/>
    <mergeCell ref="C404:E404"/>
    <mergeCell ref="C405:E405"/>
    <mergeCell ref="C408:E408"/>
    <mergeCell ref="C409:E409"/>
    <mergeCell ref="C410:E410"/>
    <mergeCell ref="C411:E411"/>
    <mergeCell ref="C392:E392"/>
    <mergeCell ref="C393:E393"/>
    <mergeCell ref="C406:E406"/>
    <mergeCell ref="C407:E407"/>
    <mergeCell ref="C396:E396"/>
    <mergeCell ref="C397:E397"/>
    <mergeCell ref="C398:E398"/>
    <mergeCell ref="C399:E399"/>
    <mergeCell ref="C400:E400"/>
    <mergeCell ref="C401:E401"/>
    <mergeCell ref="C394:E394"/>
    <mergeCell ref="C395:E395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78:E378"/>
    <mergeCell ref="C379:E379"/>
    <mergeCell ref="C380:E380"/>
    <mergeCell ref="C381:E381"/>
    <mergeCell ref="C368:E368"/>
    <mergeCell ref="C369:E369"/>
    <mergeCell ref="C370:E370"/>
    <mergeCell ref="C371:E371"/>
    <mergeCell ref="C364:E364"/>
    <mergeCell ref="C365:E365"/>
    <mergeCell ref="C382:E382"/>
    <mergeCell ref="C383:E383"/>
    <mergeCell ref="C372:E372"/>
    <mergeCell ref="C373:E373"/>
    <mergeCell ref="C374:E374"/>
    <mergeCell ref="C375:E375"/>
    <mergeCell ref="C376:E376"/>
    <mergeCell ref="C377:E377"/>
    <mergeCell ref="C366:E366"/>
    <mergeCell ref="C367:E367"/>
    <mergeCell ref="C354:E354"/>
    <mergeCell ref="C355:E355"/>
    <mergeCell ref="C356:E356"/>
    <mergeCell ref="C357:E357"/>
    <mergeCell ref="C360:E360"/>
    <mergeCell ref="C361:E361"/>
    <mergeCell ref="C362:E362"/>
    <mergeCell ref="C363:E363"/>
    <mergeCell ref="C344:E344"/>
    <mergeCell ref="C345:E345"/>
    <mergeCell ref="C358:E358"/>
    <mergeCell ref="C359:E359"/>
    <mergeCell ref="C348:E348"/>
    <mergeCell ref="C349:E349"/>
    <mergeCell ref="C350:E350"/>
    <mergeCell ref="C351:E351"/>
    <mergeCell ref="C352:E352"/>
    <mergeCell ref="C353:E353"/>
    <mergeCell ref="C346:E346"/>
    <mergeCell ref="C347:E347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30:E330"/>
    <mergeCell ref="C331:E331"/>
    <mergeCell ref="C332:E332"/>
    <mergeCell ref="C333:E333"/>
    <mergeCell ref="C320:E320"/>
    <mergeCell ref="C321:E321"/>
    <mergeCell ref="C322:E322"/>
    <mergeCell ref="C323:E323"/>
    <mergeCell ref="C316:E316"/>
    <mergeCell ref="C317:E317"/>
    <mergeCell ref="C334:E334"/>
    <mergeCell ref="C335:E335"/>
    <mergeCell ref="C324:E324"/>
    <mergeCell ref="C325:E325"/>
    <mergeCell ref="C326:E326"/>
    <mergeCell ref="C327:E327"/>
    <mergeCell ref="C328:E328"/>
    <mergeCell ref="C329:E329"/>
    <mergeCell ref="C318:E318"/>
    <mergeCell ref="C319:E319"/>
    <mergeCell ref="C306:E306"/>
    <mergeCell ref="C307:E307"/>
    <mergeCell ref="C308:E308"/>
    <mergeCell ref="C309:E309"/>
    <mergeCell ref="C312:E312"/>
    <mergeCell ref="C313:E313"/>
    <mergeCell ref="C314:E314"/>
    <mergeCell ref="C315:E315"/>
    <mergeCell ref="C296:E296"/>
    <mergeCell ref="C297:E297"/>
    <mergeCell ref="C310:E310"/>
    <mergeCell ref="C311:E311"/>
    <mergeCell ref="C300:E300"/>
    <mergeCell ref="C301:E301"/>
    <mergeCell ref="C302:E302"/>
    <mergeCell ref="C303:E303"/>
    <mergeCell ref="C304:E304"/>
    <mergeCell ref="C305:E305"/>
    <mergeCell ref="C298:E298"/>
    <mergeCell ref="C299:E299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82:E282"/>
    <mergeCell ref="C283:E283"/>
    <mergeCell ref="C284:E284"/>
    <mergeCell ref="C285:E285"/>
    <mergeCell ref="C272:E272"/>
    <mergeCell ref="C273:E273"/>
    <mergeCell ref="C274:E274"/>
    <mergeCell ref="C275:E275"/>
    <mergeCell ref="C268:E268"/>
    <mergeCell ref="C269:E269"/>
    <mergeCell ref="C286:E286"/>
    <mergeCell ref="C287:E287"/>
    <mergeCell ref="C276:E276"/>
    <mergeCell ref="C277:E277"/>
    <mergeCell ref="C278:E278"/>
    <mergeCell ref="C279:E279"/>
    <mergeCell ref="C280:E280"/>
    <mergeCell ref="C281:E281"/>
    <mergeCell ref="C270:E270"/>
    <mergeCell ref="C271:E271"/>
    <mergeCell ref="C258:E258"/>
    <mergeCell ref="C259:E259"/>
    <mergeCell ref="C260:E260"/>
    <mergeCell ref="C261:E261"/>
    <mergeCell ref="C264:E264"/>
    <mergeCell ref="C265:E265"/>
    <mergeCell ref="C266:E266"/>
    <mergeCell ref="C267:E267"/>
    <mergeCell ref="C248:E248"/>
    <mergeCell ref="C249:E249"/>
    <mergeCell ref="C262:E262"/>
    <mergeCell ref="C263:E263"/>
    <mergeCell ref="C252:E252"/>
    <mergeCell ref="C253:E253"/>
    <mergeCell ref="C254:E254"/>
    <mergeCell ref="C255:E255"/>
    <mergeCell ref="C256:E256"/>
    <mergeCell ref="C257:E257"/>
    <mergeCell ref="C250:E250"/>
    <mergeCell ref="C251:E251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34:E234"/>
    <mergeCell ref="C235:E235"/>
    <mergeCell ref="C236:E236"/>
    <mergeCell ref="C237:E237"/>
    <mergeCell ref="C224:E224"/>
    <mergeCell ref="C225:E225"/>
    <mergeCell ref="C226:E226"/>
    <mergeCell ref="C227:E227"/>
    <mergeCell ref="C220:E220"/>
    <mergeCell ref="C221:E221"/>
    <mergeCell ref="C238:E238"/>
    <mergeCell ref="C239:E239"/>
    <mergeCell ref="C228:E228"/>
    <mergeCell ref="C229:E229"/>
    <mergeCell ref="C230:E230"/>
    <mergeCell ref="C231:E231"/>
    <mergeCell ref="C232:E232"/>
    <mergeCell ref="C233:E233"/>
    <mergeCell ref="C222:E222"/>
    <mergeCell ref="C223:E223"/>
    <mergeCell ref="C210:E210"/>
    <mergeCell ref="C211:E211"/>
    <mergeCell ref="C212:E212"/>
    <mergeCell ref="C213:E213"/>
    <mergeCell ref="C216:E216"/>
    <mergeCell ref="C217:E217"/>
    <mergeCell ref="C218:E218"/>
    <mergeCell ref="C219:E219"/>
    <mergeCell ref="C200:E200"/>
    <mergeCell ref="C201:E201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186:E186"/>
    <mergeCell ref="C187:E187"/>
    <mergeCell ref="C188:E188"/>
    <mergeCell ref="C189:E189"/>
    <mergeCell ref="C176:E176"/>
    <mergeCell ref="C177:E177"/>
    <mergeCell ref="C178:E178"/>
    <mergeCell ref="C179:E179"/>
    <mergeCell ref="C172:E172"/>
    <mergeCell ref="C173:E173"/>
    <mergeCell ref="C190:E190"/>
    <mergeCell ref="C191:E191"/>
    <mergeCell ref="C180:E180"/>
    <mergeCell ref="C181:E181"/>
    <mergeCell ref="C182:E182"/>
    <mergeCell ref="C183:E183"/>
    <mergeCell ref="C184:E184"/>
    <mergeCell ref="C185:E185"/>
    <mergeCell ref="C174:E174"/>
    <mergeCell ref="C175:E175"/>
    <mergeCell ref="C162:E162"/>
    <mergeCell ref="C163:E163"/>
    <mergeCell ref="C164:E164"/>
    <mergeCell ref="C165:E165"/>
    <mergeCell ref="C168:E168"/>
    <mergeCell ref="C169:E169"/>
    <mergeCell ref="C170:E170"/>
    <mergeCell ref="C171:E17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4:E154"/>
    <mergeCell ref="C155:E155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38:E138"/>
    <mergeCell ref="C139:E139"/>
    <mergeCell ref="C140:E140"/>
    <mergeCell ref="C141:E141"/>
    <mergeCell ref="C128:E128"/>
    <mergeCell ref="C129:E129"/>
    <mergeCell ref="C130:E130"/>
    <mergeCell ref="C131:E131"/>
    <mergeCell ref="C124:E124"/>
    <mergeCell ref="C125:E125"/>
    <mergeCell ref="C142:E142"/>
    <mergeCell ref="C143:E143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14:E114"/>
    <mergeCell ref="C115:E115"/>
    <mergeCell ref="C116:E116"/>
    <mergeCell ref="C117:E117"/>
    <mergeCell ref="C120:E120"/>
    <mergeCell ref="C121:E121"/>
    <mergeCell ref="C122:E122"/>
    <mergeCell ref="C123:E123"/>
    <mergeCell ref="C104:E104"/>
    <mergeCell ref="C105:E105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C106:E106"/>
    <mergeCell ref="C107:E107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90:E90"/>
    <mergeCell ref="C91:E91"/>
    <mergeCell ref="C92:E92"/>
    <mergeCell ref="C93:E93"/>
    <mergeCell ref="C80:E80"/>
    <mergeCell ref="C81:E81"/>
    <mergeCell ref="C82:E82"/>
    <mergeCell ref="C83:E83"/>
    <mergeCell ref="C76:E76"/>
    <mergeCell ref="C77:E77"/>
    <mergeCell ref="C94:E94"/>
    <mergeCell ref="C95:E95"/>
    <mergeCell ref="C84:E84"/>
    <mergeCell ref="C85:E85"/>
    <mergeCell ref="C86:E86"/>
    <mergeCell ref="C87:E87"/>
    <mergeCell ref="C88:E88"/>
    <mergeCell ref="C89:E89"/>
    <mergeCell ref="C78:E78"/>
    <mergeCell ref="C79:E79"/>
    <mergeCell ref="C66:E66"/>
    <mergeCell ref="C67:E67"/>
    <mergeCell ref="C68:E68"/>
    <mergeCell ref="C69:E69"/>
    <mergeCell ref="C72:E72"/>
    <mergeCell ref="C73:E73"/>
    <mergeCell ref="C74:E74"/>
    <mergeCell ref="C75:E75"/>
    <mergeCell ref="C56:E56"/>
    <mergeCell ref="C57:E57"/>
    <mergeCell ref="C70:E70"/>
    <mergeCell ref="C71:E71"/>
    <mergeCell ref="C60:E60"/>
    <mergeCell ref="C61:E61"/>
    <mergeCell ref="C62:E62"/>
    <mergeCell ref="C63:E63"/>
    <mergeCell ref="C64:E64"/>
    <mergeCell ref="C65:E65"/>
    <mergeCell ref="C58:E58"/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47:E47"/>
    <mergeCell ref="C33:E33"/>
    <mergeCell ref="C46:E46"/>
    <mergeCell ref="C45:E45"/>
    <mergeCell ref="C34:E34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B6:B7"/>
    <mergeCell ref="F6:F7"/>
    <mergeCell ref="C22:E22"/>
    <mergeCell ref="C23:E23"/>
    <mergeCell ref="C6:E7"/>
    <mergeCell ref="C20:E20"/>
    <mergeCell ref="F20:G20"/>
    <mergeCell ref="G6:G7"/>
    <mergeCell ref="C32:E32"/>
  </mergeCells>
  <phoneticPr fontId="3" type="noConversion"/>
  <pageMargins left="0.75" right="0.75" top="1" bottom="1" header="0.5" footer="0.5"/>
  <pageSetup paperSize="9" scale="89" orientation="landscape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16"/>
    <pageSetUpPr fitToPage="1"/>
  </sheetPr>
  <dimension ref="B2:S44"/>
  <sheetViews>
    <sheetView zoomScaleNormal="100" workbookViewId="0"/>
  </sheetViews>
  <sheetFormatPr defaultColWidth="9.140625" defaultRowHeight="12.75"/>
  <cols>
    <col min="1" max="1" width="3.42578125" style="144" customWidth="1"/>
    <col min="2" max="2" width="31.5703125" style="144" customWidth="1"/>
    <col min="3" max="3" width="12.28515625" style="144" customWidth="1"/>
    <col min="4" max="4" width="12.7109375" style="144" customWidth="1"/>
    <col min="5" max="7" width="12.28515625" style="144" customWidth="1"/>
    <col min="8" max="8" width="9.140625" style="144"/>
    <col min="9" max="9" width="23.42578125" style="144" customWidth="1"/>
    <col min="10" max="16384" width="9.140625" style="144"/>
  </cols>
  <sheetData>
    <row r="2" spans="2:19" ht="14.25" customHeight="1">
      <c r="B2" s="188" t="s">
        <v>292</v>
      </c>
    </row>
    <row r="3" spans="2:19">
      <c r="B3" s="183"/>
      <c r="C3" s="183"/>
      <c r="D3" s="183"/>
      <c r="E3" s="183"/>
      <c r="F3" s="183"/>
    </row>
    <row r="4" spans="2:19" ht="12.75" customHeight="1">
      <c r="B4" s="183"/>
      <c r="C4" s="183"/>
      <c r="D4" s="183"/>
      <c r="E4" s="183"/>
      <c r="F4" s="183"/>
      <c r="G4" s="220"/>
    </row>
    <row r="6" spans="2:19">
      <c r="B6" s="227"/>
      <c r="I6" s="256"/>
      <c r="J6" s="256"/>
      <c r="K6" s="167"/>
      <c r="L6" s="256"/>
      <c r="M6" s="256"/>
      <c r="N6" s="256"/>
      <c r="O6" s="256"/>
      <c r="P6" s="256"/>
      <c r="Q6" s="256"/>
      <c r="R6" s="189"/>
    </row>
    <row r="7" spans="2:19">
      <c r="B7" s="331"/>
      <c r="C7" s="317" t="s">
        <v>93</v>
      </c>
      <c r="D7" s="333" t="s">
        <v>1</v>
      </c>
      <c r="E7" s="333"/>
      <c r="F7" s="333"/>
      <c r="G7" s="333"/>
      <c r="I7" s="256"/>
      <c r="J7" s="256"/>
      <c r="K7" s="197"/>
      <c r="L7" s="330"/>
      <c r="M7" s="330"/>
      <c r="N7" s="330"/>
      <c r="O7" s="330"/>
      <c r="P7" s="330"/>
      <c r="Q7" s="256"/>
      <c r="R7" s="189"/>
      <c r="S7" s="189"/>
    </row>
    <row r="8" spans="2:19" ht="21.75">
      <c r="B8" s="332"/>
      <c r="C8" s="318"/>
      <c r="D8" s="194" t="s">
        <v>2</v>
      </c>
      <c r="E8" s="194" t="s">
        <v>3</v>
      </c>
      <c r="F8" s="228" t="s">
        <v>158</v>
      </c>
      <c r="G8" s="194" t="s">
        <v>5</v>
      </c>
      <c r="I8" s="241"/>
      <c r="J8" s="198"/>
      <c r="K8" s="251" t="s">
        <v>2</v>
      </c>
      <c r="L8" s="251" t="s">
        <v>3</v>
      </c>
      <c r="M8" s="251" t="s">
        <v>171</v>
      </c>
      <c r="N8" s="251" t="s">
        <v>5</v>
      </c>
      <c r="O8" s="198"/>
      <c r="P8" s="251"/>
      <c r="Q8" s="241"/>
      <c r="R8" s="189"/>
      <c r="S8" s="189"/>
    </row>
    <row r="9" spans="2:19">
      <c r="B9" s="235" t="str">
        <f>"All colleges (" &amp; C9 &amp; ")"&amp; CHAR(178)</f>
        <v>All colleges (50)²</v>
      </c>
      <c r="C9" s="229">
        <f>SUM(D9:G9)</f>
        <v>50</v>
      </c>
      <c r="D9" s="230">
        <f>DataPack!B19</f>
        <v>4</v>
      </c>
      <c r="E9" s="230">
        <f>DataPack!C19</f>
        <v>29</v>
      </c>
      <c r="F9" s="230">
        <f>DataPack!D19</f>
        <v>13</v>
      </c>
      <c r="G9" s="230">
        <f>DataPack!E19</f>
        <v>4</v>
      </c>
      <c r="I9" s="198"/>
      <c r="J9" s="294" t="s">
        <v>293</v>
      </c>
      <c r="K9" s="242">
        <f>D9/C9*100</f>
        <v>8</v>
      </c>
      <c r="L9" s="236">
        <f>E9/$C9*100</f>
        <v>57.999999999999993</v>
      </c>
      <c r="M9" s="236">
        <f>F9/$C9*100</f>
        <v>26</v>
      </c>
      <c r="N9" s="236">
        <f>G9/$C9*100</f>
        <v>8</v>
      </c>
      <c r="O9" s="236"/>
      <c r="P9" s="251"/>
      <c r="Q9" s="241"/>
      <c r="R9" s="189"/>
      <c r="S9" s="189"/>
    </row>
    <row r="10" spans="2:19">
      <c r="B10" s="291" t="s">
        <v>276</v>
      </c>
      <c r="C10" s="229">
        <f t="shared" ref="C10:C16" si="0">SUM(D10:G10)</f>
        <v>29</v>
      </c>
      <c r="D10" s="230">
        <f xml:space="preserve"> DataPack!B26</f>
        <v>2</v>
      </c>
      <c r="E10" s="230">
        <f xml:space="preserve"> DataPack!C26</f>
        <v>16</v>
      </c>
      <c r="F10" s="230">
        <f xml:space="preserve"> DataPack!D26</f>
        <v>8</v>
      </c>
      <c r="G10" s="230">
        <f xml:space="preserve"> DataPack!E26</f>
        <v>3</v>
      </c>
      <c r="I10" s="198"/>
      <c r="J10" s="294" t="s">
        <v>276</v>
      </c>
      <c r="K10" s="242">
        <f t="shared" ref="K10:K16" si="1">D10/C10*100</f>
        <v>6.8965517241379306</v>
      </c>
      <c r="L10" s="236">
        <f t="shared" ref="L10:L16" si="2">E10/C10*100</f>
        <v>55.172413793103445</v>
      </c>
      <c r="M10" s="236">
        <f t="shared" ref="M10:M16" si="3">F10/$C10*100</f>
        <v>27.586206896551722</v>
      </c>
      <c r="N10" s="236">
        <f t="shared" ref="N10:N16" si="4">G10/$C10*100</f>
        <v>10.344827586206897</v>
      </c>
      <c r="O10" s="236"/>
      <c r="P10" s="251"/>
      <c r="Q10" s="241"/>
      <c r="R10" s="189"/>
      <c r="S10" s="189"/>
    </row>
    <row r="11" spans="2:19" ht="12.75" customHeight="1">
      <c r="B11" s="291" t="s">
        <v>277</v>
      </c>
      <c r="C11" s="229">
        <f t="shared" si="0"/>
        <v>14</v>
      </c>
      <c r="D11" s="230">
        <f>DataPack!B33</f>
        <v>1</v>
      </c>
      <c r="E11" s="230">
        <f>DataPack!C33</f>
        <v>8</v>
      </c>
      <c r="F11" s="230">
        <f>DataPack!D33</f>
        <v>4</v>
      </c>
      <c r="G11" s="230">
        <f>DataPack!E33</f>
        <v>1</v>
      </c>
      <c r="I11" s="198"/>
      <c r="J11" s="294" t="s">
        <v>277</v>
      </c>
      <c r="K11" s="242">
        <f t="shared" si="1"/>
        <v>7.1428571428571423</v>
      </c>
      <c r="L11" s="236">
        <f t="shared" si="2"/>
        <v>57.142857142857139</v>
      </c>
      <c r="M11" s="236">
        <f t="shared" si="3"/>
        <v>28.571428571428569</v>
      </c>
      <c r="N11" s="236">
        <f t="shared" si="4"/>
        <v>7.1428571428571423</v>
      </c>
      <c r="O11" s="236"/>
      <c r="P11" s="251"/>
      <c r="Q11" s="241"/>
      <c r="R11" s="189"/>
      <c r="S11" s="189"/>
    </row>
    <row r="12" spans="2:19">
      <c r="B12" s="291" t="s">
        <v>278</v>
      </c>
      <c r="C12" s="229">
        <f t="shared" si="0"/>
        <v>7</v>
      </c>
      <c r="D12" s="230">
        <f xml:space="preserve"> DataPack!B40</f>
        <v>1</v>
      </c>
      <c r="E12" s="230">
        <f xml:space="preserve"> DataPack!C40</f>
        <v>5</v>
      </c>
      <c r="F12" s="230">
        <f xml:space="preserve"> DataPack!D40</f>
        <v>1</v>
      </c>
      <c r="G12" s="230">
        <f xml:space="preserve"> DataPack!E40</f>
        <v>0</v>
      </c>
      <c r="I12" s="198"/>
      <c r="J12" s="294" t="s">
        <v>278</v>
      </c>
      <c r="K12" s="242">
        <f t="shared" si="1"/>
        <v>14.285714285714285</v>
      </c>
      <c r="L12" s="236">
        <f t="shared" si="2"/>
        <v>71.428571428571431</v>
      </c>
      <c r="M12" s="236">
        <f t="shared" si="3"/>
        <v>14.285714285714285</v>
      </c>
      <c r="N12" s="236">
        <f t="shared" si="4"/>
        <v>0</v>
      </c>
      <c r="O12" s="236"/>
      <c r="P12" s="251"/>
      <c r="Q12" s="241"/>
      <c r="R12" s="189"/>
      <c r="S12" s="189"/>
    </row>
    <row r="13" spans="2:19">
      <c r="B13" s="291" t="str">
        <f>"Higher education institution (" &amp; C13 &amp; ")"&amp; CHAR(179)</f>
        <v>Higher education institution (1)³</v>
      </c>
      <c r="C13" s="229">
        <f>SUM(D13:G13)</f>
        <v>1</v>
      </c>
      <c r="D13" s="230">
        <f>DataPack!B47</f>
        <v>0</v>
      </c>
      <c r="E13" s="230">
        <f>DataPack!C47</f>
        <v>1</v>
      </c>
      <c r="F13" s="230">
        <f>DataPack!D47</f>
        <v>0</v>
      </c>
      <c r="G13" s="230">
        <f>DataPack!E47</f>
        <v>0</v>
      </c>
      <c r="I13" s="198"/>
      <c r="J13" s="294" t="s">
        <v>294</v>
      </c>
      <c r="K13" s="242">
        <f t="shared" si="1"/>
        <v>0</v>
      </c>
      <c r="L13" s="236">
        <f t="shared" si="2"/>
        <v>100</v>
      </c>
      <c r="M13" s="236">
        <f t="shared" si="3"/>
        <v>0</v>
      </c>
      <c r="N13" s="236">
        <f t="shared" si="4"/>
        <v>0</v>
      </c>
      <c r="O13" s="236"/>
      <c r="P13" s="251"/>
      <c r="Q13" s="241"/>
      <c r="R13" s="189"/>
      <c r="S13" s="189"/>
    </row>
    <row r="14" spans="2:19">
      <c r="B14" s="291" t="s">
        <v>291</v>
      </c>
      <c r="C14" s="229">
        <f>SUM(D14:G14)</f>
        <v>1</v>
      </c>
      <c r="D14" s="230">
        <f>DataPack!B54</f>
        <v>0</v>
      </c>
      <c r="E14" s="230">
        <f>DataPack!C54</f>
        <v>1</v>
      </c>
      <c r="F14" s="230">
        <f>DataPack!D54</f>
        <v>0</v>
      </c>
      <c r="G14" s="230">
        <f>DataPack!E54</f>
        <v>0</v>
      </c>
      <c r="I14" s="198"/>
      <c r="J14" s="294" t="s">
        <v>291</v>
      </c>
      <c r="K14" s="242">
        <f>D14/$C$14*100</f>
        <v>0</v>
      </c>
      <c r="L14" s="242">
        <f t="shared" ref="L14:N14" si="5">E14/$C$14*100</f>
        <v>100</v>
      </c>
      <c r="M14" s="242">
        <f t="shared" si="5"/>
        <v>0</v>
      </c>
      <c r="N14" s="242">
        <f t="shared" si="5"/>
        <v>0</v>
      </c>
      <c r="O14" s="236"/>
      <c r="P14" s="251"/>
      <c r="Q14" s="241"/>
      <c r="R14" s="189"/>
      <c r="S14" s="189"/>
    </row>
    <row r="15" spans="2:19">
      <c r="B15" s="291" t="s">
        <v>279</v>
      </c>
      <c r="C15" s="229">
        <f t="shared" si="0"/>
        <v>39</v>
      </c>
      <c r="D15" s="230">
        <f>DataPack!B61</f>
        <v>0</v>
      </c>
      <c r="E15" s="230">
        <f>DataPack!C61</f>
        <v>21</v>
      </c>
      <c r="F15" s="230">
        <f>DataPack!D61</f>
        <v>14</v>
      </c>
      <c r="G15" s="230">
        <f>DataPack!E61</f>
        <v>4</v>
      </c>
      <c r="I15" s="243"/>
      <c r="J15" s="294" t="s">
        <v>279</v>
      </c>
      <c r="K15" s="242">
        <f t="shared" si="1"/>
        <v>0</v>
      </c>
      <c r="L15" s="236">
        <f t="shared" si="2"/>
        <v>53.846153846153847</v>
      </c>
      <c r="M15" s="236">
        <f t="shared" si="3"/>
        <v>35.897435897435898</v>
      </c>
      <c r="N15" s="236">
        <f t="shared" si="4"/>
        <v>10.256410256410255</v>
      </c>
      <c r="O15" s="241"/>
      <c r="P15" s="241"/>
      <c r="Q15" s="241"/>
      <c r="R15" s="189"/>
      <c r="S15" s="189"/>
    </row>
    <row r="16" spans="2:19">
      <c r="B16" s="291" t="s">
        <v>280</v>
      </c>
      <c r="C16" s="229">
        <f t="shared" si="0"/>
        <v>22</v>
      </c>
      <c r="D16" s="230">
        <f>DataPack!B68</f>
        <v>1</v>
      </c>
      <c r="E16" s="230">
        <f>DataPack!C68</f>
        <v>10</v>
      </c>
      <c r="F16" s="230">
        <f>DataPack!D68</f>
        <v>7</v>
      </c>
      <c r="G16" s="230">
        <f>DataPack!E68</f>
        <v>4</v>
      </c>
      <c r="I16" s="241"/>
      <c r="J16" s="294" t="s">
        <v>280</v>
      </c>
      <c r="K16" s="242">
        <f t="shared" si="1"/>
        <v>4.5454545454545459</v>
      </c>
      <c r="L16" s="236">
        <f t="shared" si="2"/>
        <v>45.454545454545453</v>
      </c>
      <c r="M16" s="236">
        <f t="shared" si="3"/>
        <v>31.818181818181817</v>
      </c>
      <c r="N16" s="236">
        <f t="shared" si="4"/>
        <v>18.181818181818183</v>
      </c>
      <c r="O16" s="241"/>
      <c r="P16" s="241"/>
      <c r="Q16" s="241"/>
      <c r="R16" s="189"/>
      <c r="S16" s="189"/>
    </row>
    <row r="17" spans="2:19">
      <c r="B17" s="231"/>
      <c r="C17" s="232"/>
      <c r="D17" s="153"/>
      <c r="E17" s="153"/>
      <c r="F17" s="234"/>
      <c r="G17" s="234" t="s">
        <v>141</v>
      </c>
      <c r="I17" s="241"/>
      <c r="J17" s="241"/>
      <c r="K17" s="242" t="e">
        <f>#REF!/#REF!*100</f>
        <v>#REF!</v>
      </c>
      <c r="L17" s="236" t="e">
        <f>#REF!/#REF!*100</f>
        <v>#REF!</v>
      </c>
      <c r="M17" s="236" t="e">
        <f>#REF!/#REF!*100</f>
        <v>#REF!</v>
      </c>
      <c r="N17" s="236" t="e">
        <f>#REF!/#REF!*100</f>
        <v>#REF!</v>
      </c>
      <c r="O17" s="241"/>
      <c r="P17" s="241"/>
      <c r="Q17" s="241"/>
      <c r="R17" s="189"/>
      <c r="S17" s="189"/>
    </row>
    <row r="18" spans="2:19">
      <c r="B18" s="248"/>
      <c r="C18" s="248"/>
      <c r="I18" s="241"/>
      <c r="J18" s="198"/>
      <c r="K18" s="241"/>
      <c r="L18" s="241"/>
      <c r="M18" s="241"/>
      <c r="N18" s="241"/>
      <c r="O18" s="241"/>
      <c r="P18" s="241"/>
      <c r="Q18" s="241"/>
      <c r="R18" s="189"/>
      <c r="S18" s="189"/>
    </row>
    <row r="19" spans="2:19">
      <c r="B19" s="148"/>
      <c r="C19" s="148"/>
      <c r="D19" s="148"/>
      <c r="E19" s="148"/>
      <c r="F19" s="148"/>
      <c r="G19" s="148"/>
      <c r="I19" s="241"/>
      <c r="J19" s="198"/>
      <c r="K19" s="241"/>
      <c r="L19" s="241"/>
      <c r="M19" s="241"/>
      <c r="N19" s="241"/>
      <c r="O19" s="241"/>
      <c r="P19" s="241"/>
      <c r="Q19" s="241"/>
      <c r="R19" s="189"/>
      <c r="S19" s="189"/>
    </row>
    <row r="20" spans="2:19">
      <c r="B20" s="148"/>
      <c r="C20" s="148"/>
      <c r="D20" s="148"/>
      <c r="E20" s="148"/>
      <c r="F20" s="148"/>
      <c r="G20" s="148"/>
      <c r="I20" s="241"/>
      <c r="J20" s="198"/>
      <c r="K20" s="241"/>
      <c r="L20" s="241"/>
      <c r="M20" s="241"/>
      <c r="N20" s="241"/>
      <c r="O20" s="241"/>
      <c r="P20" s="241"/>
      <c r="Q20" s="241"/>
      <c r="R20" s="189"/>
      <c r="S20" s="189"/>
    </row>
    <row r="21" spans="2:19"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</row>
    <row r="22" spans="2:19"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</row>
    <row r="23" spans="2:19"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</row>
    <row r="36" spans="2:10" ht="12.75" customHeight="1"/>
    <row r="37" spans="2:10" ht="9" customHeight="1"/>
    <row r="38" spans="2:10" ht="25.5" customHeight="1"/>
    <row r="39" spans="2:10" ht="25.5" customHeight="1"/>
    <row r="40" spans="2:10" ht="25.5" customHeight="1"/>
    <row r="41" spans="2:10">
      <c r="B41" s="157" t="s">
        <v>125</v>
      </c>
      <c r="C41" s="233"/>
      <c r="D41" s="233"/>
      <c r="E41" s="233"/>
      <c r="F41" s="233"/>
      <c r="G41" s="233"/>
      <c r="H41" s="233"/>
    </row>
    <row r="42" spans="2:10" ht="14.45" customHeight="1">
      <c r="B42" s="157" t="s">
        <v>288</v>
      </c>
      <c r="D42" s="296"/>
      <c r="E42" s="296"/>
      <c r="F42" s="296"/>
      <c r="G42" s="296"/>
      <c r="H42" s="296"/>
      <c r="I42" s="296"/>
      <c r="J42" s="296"/>
    </row>
    <row r="43" spans="2:10">
      <c r="B43" s="157" t="s">
        <v>289</v>
      </c>
    </row>
    <row r="44" spans="2:10">
      <c r="B44" s="157" t="s">
        <v>290</v>
      </c>
    </row>
  </sheetData>
  <sheetProtection sheet="1" objects="1" scenarios="1"/>
  <customSheetViews>
    <customSheetView guid="{9214FEEF-37F5-4A47-978A-4943DD2B1233}" showGridLines="0" fitToPage="1">
      <selection activeCell="B2" sqref="B2"/>
      <colBreaks count="1" manualBreakCount="1">
        <brk id="14" max="1048575" man="1"/>
      </colBreaks>
      <pageMargins left="0.25" right="0.25" top="0.75" bottom="0.75" header="0.3" footer="0.3"/>
      <pageSetup paperSize="9" scale="65" orientation="portrait" r:id="rId1"/>
      <headerFooter alignWithMargins="0"/>
    </customSheetView>
    <customSheetView guid="{394A0C55-342D-4325-99CE-F2CA790F2BA2}" showPageBreaks="1" fitToPage="1" printArea="1">
      <selection activeCell="O18" sqref="O18"/>
      <colBreaks count="1" manualBreakCount="1">
        <brk id="14" max="1048575" man="1"/>
      </colBreaks>
      <pageMargins left="0.25" right="0.25" top="0.75" bottom="0.75" header="0.3" footer="0.3"/>
      <pageSetup paperSize="9" scale="65" orientation="portrait" r:id="rId2"/>
      <headerFooter alignWithMargins="0"/>
    </customSheetView>
  </customSheetViews>
  <mergeCells count="4">
    <mergeCell ref="L7:P7"/>
    <mergeCell ref="B7:B8"/>
    <mergeCell ref="C7:C8"/>
    <mergeCell ref="D7:G7"/>
  </mergeCells>
  <phoneticPr fontId="3" type="noConversion"/>
  <dataValidations disablePrompts="1" count="1">
    <dataValidation type="list" allowBlank="1" showInputMessage="1" showErrorMessage="1" sqref="G4">
      <formula1>Date</formula1>
    </dataValidation>
  </dataValidations>
  <pageMargins left="0.25" right="0.25" top="0.75" bottom="0.75" header="0.3" footer="0.3"/>
  <pageSetup paperSize="9" scale="76" orientation="landscape" r:id="rId3"/>
  <headerFooter alignWithMargins="0"/>
  <colBreaks count="1" manualBreakCount="1">
    <brk id="14" max="1048575" man="1"/>
  </colBreaks>
  <ignoredErrors>
    <ignoredError sqref="K9:O12 C15:G16 O15:O17 C9:G9 C14:G14 C13:G13 O13 C10:G12 B9:B12 B14:B16" unlockedFormula="1"/>
    <ignoredError sqref="K17:N17 K15:N16" evalError="1" unlockedFormula="1"/>
    <ignoredError sqref="K13:N13 K14:N14" formula="1" unlocked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1:O40"/>
  <sheetViews>
    <sheetView workbookViewId="0"/>
  </sheetViews>
  <sheetFormatPr defaultColWidth="8.85546875" defaultRowHeight="12.75"/>
  <cols>
    <col min="1" max="1" width="4.28515625" style="183" customWidth="1"/>
    <col min="2" max="2" width="23.28515625" style="183" customWidth="1"/>
    <col min="3" max="3" width="8.85546875" style="183"/>
    <col min="4" max="4" width="13.140625" style="183" customWidth="1"/>
    <col min="5" max="5" width="10.85546875" style="183" customWidth="1"/>
    <col min="6" max="9" width="8.85546875" style="183"/>
    <col min="10" max="10" width="15.140625" style="183" customWidth="1"/>
    <col min="11" max="16384" width="8.85546875" style="183"/>
  </cols>
  <sheetData>
    <row r="1" spans="2:15">
      <c r="B1" s="15"/>
    </row>
    <row r="2" spans="2:15" ht="16.899999999999999" customHeight="1">
      <c r="B2" s="285" t="s">
        <v>283</v>
      </c>
      <c r="C2" s="284"/>
      <c r="D2" s="284"/>
      <c r="E2" s="284"/>
      <c r="F2" s="284"/>
      <c r="G2" s="284"/>
    </row>
    <row r="3" spans="2:15" ht="14.25">
      <c r="B3" s="165" t="s">
        <v>263</v>
      </c>
      <c r="J3" s="289"/>
      <c r="K3" s="289"/>
      <c r="L3" s="289"/>
      <c r="M3" s="289"/>
      <c r="N3" s="289"/>
      <c r="O3" s="289"/>
    </row>
    <row r="4" spans="2:15" ht="12" customHeight="1">
      <c r="J4" s="290"/>
      <c r="K4" s="290"/>
      <c r="L4" s="120" t="s">
        <v>253</v>
      </c>
      <c r="M4" s="120" t="s">
        <v>254</v>
      </c>
      <c r="N4" s="120" t="s">
        <v>255</v>
      </c>
      <c r="O4" s="290"/>
    </row>
    <row r="5" spans="2:15" hidden="1">
      <c r="J5" s="290"/>
      <c r="K5" s="290"/>
      <c r="L5" s="290"/>
      <c r="M5" s="290"/>
      <c r="N5" s="290"/>
      <c r="O5" s="290"/>
    </row>
    <row r="6" spans="2:15">
      <c r="B6" s="65"/>
      <c r="C6" s="312" t="s">
        <v>93</v>
      </c>
      <c r="D6" s="335" t="s">
        <v>1</v>
      </c>
      <c r="E6" s="335"/>
      <c r="F6" s="335"/>
      <c r="G6" s="100"/>
      <c r="J6" s="272" t="str">
        <f>"1 Sep 2012 - 31 March 2013 ("&amp;K6&amp;")"</f>
        <v>1 Sep 2012 - 31 March 2013 (144)</v>
      </c>
      <c r="K6" s="287">
        <v>144</v>
      </c>
      <c r="L6" s="120">
        <f>D8/$C$8*100</f>
        <v>50</v>
      </c>
      <c r="M6" s="288">
        <f t="shared" ref="M6:N6" si="0">E8/$C$8*100</f>
        <v>38.888888888888893</v>
      </c>
      <c r="N6" s="288">
        <f t="shared" si="0"/>
        <v>11.111111111111111</v>
      </c>
      <c r="O6" s="290"/>
    </row>
    <row r="7" spans="2:15" ht="19.149999999999999" customHeight="1">
      <c r="B7" s="68"/>
      <c r="C7" s="334"/>
      <c r="D7" s="109" t="s">
        <v>253</v>
      </c>
      <c r="E7" s="109" t="s">
        <v>254</v>
      </c>
      <c r="F7" s="109" t="s">
        <v>255</v>
      </c>
      <c r="G7" s="55"/>
      <c r="J7" s="123" t="str">
        <f>"1 Sep 2011 - 31 Aug 2012 ("&amp;K7&amp;")"</f>
        <v>1 Sep 2011 - 31 Aug 2012 (78)</v>
      </c>
      <c r="K7" s="287">
        <v>78</v>
      </c>
      <c r="L7" s="288">
        <f>D9/$C$9*100</f>
        <v>46.153846153846153</v>
      </c>
      <c r="M7" s="288">
        <f t="shared" ref="M7:N7" si="1">E9/$C$9*100</f>
        <v>42.307692307692307</v>
      </c>
      <c r="N7" s="288">
        <f t="shared" si="1"/>
        <v>11.538461538461538</v>
      </c>
      <c r="O7" s="290"/>
    </row>
    <row r="8" spans="2:15">
      <c r="B8" s="110" t="str">
        <f>"1 Sep 2012 - 31 March 2013 ("&amp;C8&amp;")"</f>
        <v>1 Sep 2012 - 31 March 2013 (144)</v>
      </c>
      <c r="C8" s="213">
        <v>144</v>
      </c>
      <c r="D8" s="212">
        <v>72</v>
      </c>
      <c r="E8" s="212">
        <v>56</v>
      </c>
      <c r="F8" s="212">
        <v>16</v>
      </c>
      <c r="G8" s="55"/>
      <c r="J8" s="123" t="str">
        <f>"1 Sep 2010 - 31 Aug 2011 ("&amp;K8&amp;")"</f>
        <v>1 Sep 2010 - 31 Aug 2011 (54)</v>
      </c>
      <c r="K8" s="287">
        <v>54</v>
      </c>
      <c r="L8" s="288">
        <f>D10/$C$10*100</f>
        <v>44.444444444444443</v>
      </c>
      <c r="M8" s="288">
        <f t="shared" ref="M8:N8" si="2">E10/$C$10*100</f>
        <v>51.851851851851848</v>
      </c>
      <c r="N8" s="288">
        <f t="shared" si="2"/>
        <v>3.7037037037037033</v>
      </c>
      <c r="O8" s="290"/>
    </row>
    <row r="9" spans="2:15">
      <c r="B9" s="22" t="str">
        <f>"1 Sep 2011 - 31 Aug 2012 ("&amp;C9&amp;")"</f>
        <v>1 Sep 2011 - 31 Aug 2012 (78)</v>
      </c>
      <c r="C9" s="112">
        <v>78</v>
      </c>
      <c r="D9" s="67">
        <v>36</v>
      </c>
      <c r="E9" s="67">
        <v>33</v>
      </c>
      <c r="F9" s="67">
        <v>9</v>
      </c>
      <c r="G9" s="55"/>
      <c r="J9" s="289"/>
      <c r="K9" s="289"/>
      <c r="L9" s="289"/>
      <c r="M9" s="289"/>
      <c r="N9" s="289"/>
      <c r="O9" s="289"/>
    </row>
    <row r="10" spans="2:15">
      <c r="B10" s="23" t="str">
        <f>"1 Sep 2010 - 31 Aug 2011 ("&amp;C10&amp;")"</f>
        <v>1 Sep 2010 - 31 Aug 2011 (54)</v>
      </c>
      <c r="C10" s="113">
        <v>54</v>
      </c>
      <c r="D10" s="57">
        <v>24</v>
      </c>
      <c r="E10" s="57">
        <v>28</v>
      </c>
      <c r="F10" s="57">
        <v>2</v>
      </c>
      <c r="G10" s="55"/>
    </row>
    <row r="11" spans="2:15">
      <c r="B11" s="45"/>
      <c r="C11" s="45"/>
      <c r="D11" s="15"/>
      <c r="E11" s="15"/>
      <c r="F11" s="69" t="s">
        <v>120</v>
      </c>
      <c r="G11" s="55"/>
    </row>
    <row r="13" spans="2:15"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2:15"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</row>
    <row r="15" spans="2:15"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</row>
    <row r="16" spans="2:15">
      <c r="B16" s="286"/>
      <c r="C16" s="286" t="s">
        <v>256</v>
      </c>
      <c r="D16" s="286" t="s">
        <v>257</v>
      </c>
      <c r="E16" s="286" t="s">
        <v>258</v>
      </c>
      <c r="F16" s="286" t="s">
        <v>259</v>
      </c>
      <c r="G16" s="286"/>
      <c r="H16" s="286"/>
      <c r="I16" s="286"/>
      <c r="J16" s="286"/>
      <c r="K16" s="286"/>
      <c r="L16" s="286"/>
    </row>
    <row r="17" spans="2:12">
      <c r="B17" s="286"/>
      <c r="C17" s="286" t="s">
        <v>260</v>
      </c>
      <c r="D17" s="286">
        <v>50</v>
      </c>
      <c r="E17" s="286">
        <v>39</v>
      </c>
      <c r="F17" s="286">
        <v>11</v>
      </c>
      <c r="G17" s="286"/>
      <c r="H17" s="286"/>
      <c r="I17" s="286"/>
      <c r="J17" s="286"/>
      <c r="K17" s="286"/>
      <c r="L17" s="286"/>
    </row>
    <row r="18" spans="2:12">
      <c r="B18" s="286"/>
      <c r="C18" s="286" t="s">
        <v>261</v>
      </c>
      <c r="D18" s="286">
        <v>46</v>
      </c>
      <c r="E18" s="286">
        <v>42</v>
      </c>
      <c r="F18" s="286">
        <v>12</v>
      </c>
      <c r="G18" s="286"/>
      <c r="H18" s="286"/>
      <c r="I18" s="286"/>
      <c r="J18" s="286"/>
      <c r="K18" s="286"/>
      <c r="L18" s="286"/>
    </row>
    <row r="19" spans="2:12">
      <c r="B19" s="286"/>
      <c r="C19" s="286" t="s">
        <v>262</v>
      </c>
      <c r="D19" s="286">
        <v>44</v>
      </c>
      <c r="E19" s="286">
        <v>52</v>
      </c>
      <c r="F19" s="286">
        <v>4</v>
      </c>
      <c r="G19" s="286"/>
      <c r="H19" s="286"/>
      <c r="I19" s="286"/>
      <c r="J19" s="286"/>
      <c r="K19" s="286"/>
      <c r="L19" s="286"/>
    </row>
    <row r="20" spans="2:12"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</row>
    <row r="21" spans="2:12"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</row>
    <row r="22" spans="2:12"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</row>
    <row r="23" spans="2:12"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  <row r="24" spans="2:12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</row>
    <row r="25" spans="2:12"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</row>
    <row r="26" spans="2:12"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</row>
    <row r="27" spans="2:12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</row>
    <row r="28" spans="2:12"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</row>
    <row r="29" spans="2:12"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2:12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</row>
    <row r="31" spans="2:12"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</row>
    <row r="32" spans="2:12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</row>
    <row r="33" spans="2:12"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</row>
    <row r="34" spans="2:12"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</row>
    <row r="35" spans="2:12"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</row>
    <row r="36" spans="2:12"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</row>
    <row r="37" spans="2:12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</row>
    <row r="38" spans="2:12">
      <c r="B38" s="22" t="s">
        <v>125</v>
      </c>
      <c r="C38" s="22"/>
      <c r="D38" s="22"/>
      <c r="E38" s="22"/>
      <c r="F38" s="22"/>
      <c r="G38" s="22"/>
      <c r="H38" s="286"/>
      <c r="I38" s="286"/>
      <c r="J38" s="286"/>
      <c r="K38" s="286"/>
    </row>
    <row r="39" spans="2:12">
      <c r="B39" s="22" t="s">
        <v>177</v>
      </c>
      <c r="C39" s="22"/>
      <c r="D39" s="22"/>
      <c r="E39" s="22"/>
      <c r="F39" s="22"/>
      <c r="G39" s="22"/>
      <c r="H39" s="286"/>
      <c r="I39" s="286"/>
      <c r="J39" s="286"/>
      <c r="K39" s="286"/>
    </row>
    <row r="40" spans="2:12">
      <c r="B40" s="22" t="s">
        <v>162</v>
      </c>
      <c r="C40" s="22"/>
      <c r="D40" s="22"/>
      <c r="E40" s="22"/>
      <c r="F40" s="22"/>
      <c r="G40" s="22"/>
      <c r="H40" s="286"/>
      <c r="I40" s="286"/>
      <c r="J40" s="286"/>
      <c r="K40" s="286"/>
    </row>
  </sheetData>
  <sheetProtection sheet="1" objects="1" scenarios="1"/>
  <mergeCells count="2">
    <mergeCell ref="C6:C7"/>
    <mergeCell ref="D6:F6"/>
  </mergeCells>
  <pageMargins left="0.7" right="0.7" top="0.75" bottom="0.75" header="0.3" footer="0.3"/>
  <pageSetup paperSize="9" scale="86" orientation="landscape" r:id="rId1"/>
  <ignoredErrors>
    <ignoredError sqref="B8:B10 J6:N6 J8:N8 J7 L7:N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54"/>
  <sheetViews>
    <sheetView showGridLines="0" zoomScale="90" zoomScaleNormal="90" workbookViewId="0"/>
  </sheetViews>
  <sheetFormatPr defaultColWidth="9.140625" defaultRowHeight="12.75"/>
  <cols>
    <col min="1" max="1" width="3.7109375" style="4" customWidth="1"/>
    <col min="2" max="14" width="9.140625" style="4"/>
    <col min="15" max="15" width="36.42578125" style="4" customWidth="1"/>
    <col min="16" max="16" width="11.5703125" style="4" customWidth="1"/>
    <col min="17" max="16384" width="9.140625" style="4"/>
  </cols>
  <sheetData>
    <row r="1" spans="2:23">
      <c r="B1" s="261"/>
    </row>
    <row r="2" spans="2:23">
      <c r="B2" s="3" t="s">
        <v>44</v>
      </c>
    </row>
    <row r="4" spans="2:23">
      <c r="B4" s="3" t="s">
        <v>67</v>
      </c>
    </row>
    <row r="6" spans="2:23">
      <c r="B6" s="301" t="s">
        <v>204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71"/>
      <c r="R6" s="71"/>
      <c r="S6" s="71"/>
      <c r="T6" s="71"/>
      <c r="U6" s="71"/>
      <c r="V6" s="71"/>
    </row>
    <row r="7" spans="2:23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71"/>
      <c r="S7" s="71"/>
      <c r="T7" s="71"/>
      <c r="U7" s="71"/>
      <c r="V7" s="71"/>
    </row>
    <row r="8" spans="2:23">
      <c r="B8" s="301" t="s">
        <v>205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71"/>
      <c r="R8" s="71"/>
      <c r="S8" s="71"/>
      <c r="T8" s="71"/>
      <c r="U8" s="71"/>
      <c r="V8" s="71"/>
    </row>
    <row r="9" spans="2:23">
      <c r="B9" s="5"/>
      <c r="C9" s="5"/>
      <c r="D9" s="5"/>
      <c r="E9" s="5"/>
      <c r="F9" s="5"/>
      <c r="G9" s="5"/>
      <c r="H9" s="5"/>
      <c r="I9" s="5"/>
    </row>
    <row r="10" spans="2:23" ht="12.75" customHeight="1">
      <c r="B10" s="301" t="s">
        <v>206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2"/>
    </row>
    <row r="11" spans="2:23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23" ht="12.75" customHeight="1">
      <c r="B12" s="301" t="s">
        <v>207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71"/>
      <c r="R12" s="71"/>
      <c r="S12" s="71"/>
      <c r="T12" s="71"/>
      <c r="U12" s="71"/>
      <c r="V12" s="71"/>
    </row>
    <row r="13" spans="2:2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23" ht="12.75" customHeight="1">
      <c r="B14" s="301" t="s">
        <v>208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71"/>
      <c r="R14" s="71"/>
      <c r="S14" s="71"/>
      <c r="T14" s="71"/>
      <c r="U14" s="71"/>
      <c r="V14" s="71"/>
    </row>
    <row r="15" spans="2:2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23" ht="12.75" customHeight="1">
      <c r="B16" s="301" t="s">
        <v>209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</row>
    <row r="17" spans="2:2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22">
      <c r="B18" s="126" t="s">
        <v>210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249"/>
      <c r="P18" s="249"/>
    </row>
    <row r="19" spans="2:22">
      <c r="B19" s="12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22">
      <c r="B20" s="126" t="s">
        <v>211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249"/>
      <c r="P20" s="7"/>
    </row>
    <row r="21" spans="2:2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22" ht="12.75" customHeight="1">
      <c r="B22" s="301" t="s">
        <v>217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</row>
    <row r="23" spans="2:22" ht="12.75" customHeight="1"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</row>
    <row r="24" spans="2:22" ht="12.75" customHeight="1">
      <c r="B24" s="267" t="s">
        <v>218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2"/>
      <c r="Q24" s="262"/>
      <c r="R24" s="262"/>
      <c r="S24" s="262"/>
      <c r="T24" s="262"/>
      <c r="U24" s="262"/>
      <c r="V24" s="262"/>
    </row>
    <row r="25" spans="2:2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2">
      <c r="B26" s="301" t="s">
        <v>229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</row>
    <row r="27" spans="2:22" ht="12.75" customHeigh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01"/>
      <c r="R27" s="301"/>
      <c r="S27" s="301"/>
      <c r="T27" s="301"/>
      <c r="U27" s="301"/>
      <c r="V27" s="70"/>
    </row>
    <row r="28" spans="2:22">
      <c r="B28" s="301" t="s">
        <v>270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10"/>
      <c r="R28" s="10"/>
    </row>
    <row r="29" spans="2:22"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10"/>
      <c r="R29" s="10"/>
    </row>
    <row r="30" spans="2:22">
      <c r="B30" s="283" t="s">
        <v>247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10"/>
      <c r="R30" s="10"/>
    </row>
    <row r="31" spans="2:22"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7"/>
      <c r="O31" s="7"/>
      <c r="P31" s="7"/>
      <c r="Q31" s="301"/>
      <c r="R31" s="301"/>
      <c r="S31" s="301"/>
      <c r="T31" s="301"/>
      <c r="U31" s="301"/>
      <c r="V31" s="301"/>
    </row>
    <row r="32" spans="2:22">
      <c r="B32" s="303" t="s">
        <v>0</v>
      </c>
      <c r="C32" s="303"/>
      <c r="D32" s="303"/>
      <c r="E32" s="303"/>
      <c r="F32" s="303"/>
      <c r="G32" s="303"/>
    </row>
    <row r="33" spans="2:22">
      <c r="B33" s="302"/>
      <c r="C33" s="302"/>
      <c r="D33" s="302"/>
      <c r="E33" s="302"/>
      <c r="F33" s="302"/>
      <c r="G33" s="302"/>
      <c r="H33" s="302"/>
      <c r="Q33" s="301"/>
      <c r="R33" s="301"/>
      <c r="S33" s="301"/>
      <c r="T33" s="301"/>
      <c r="U33" s="301"/>
      <c r="V33" s="301"/>
    </row>
    <row r="34" spans="2:22">
      <c r="B34" s="126" t="s">
        <v>214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70"/>
      <c r="P34" s="70"/>
    </row>
    <row r="35" spans="2:22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283"/>
      <c r="P35" s="283"/>
    </row>
    <row r="36" spans="2:22">
      <c r="B36" s="126" t="s">
        <v>275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283"/>
      <c r="P36" s="283"/>
    </row>
    <row r="37" spans="2:22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292"/>
      <c r="P37" s="292"/>
    </row>
    <row r="38" spans="2:22">
      <c r="B38" s="126" t="s">
        <v>284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292"/>
      <c r="P38" s="292"/>
    </row>
    <row r="40" spans="2:22">
      <c r="B40" s="126" t="s">
        <v>285</v>
      </c>
      <c r="C40" s="126"/>
      <c r="D40" s="126"/>
      <c r="E40" s="126"/>
      <c r="F40" s="126"/>
      <c r="G40" s="126"/>
      <c r="H40" s="126"/>
      <c r="I40" s="126"/>
      <c r="J40" s="126"/>
      <c r="K40" s="293"/>
      <c r="L40" s="293"/>
      <c r="M40" s="70"/>
      <c r="N40" s="70"/>
      <c r="O40" s="70"/>
      <c r="P40" s="70"/>
    </row>
    <row r="42" spans="2:22">
      <c r="B42" s="126" t="s">
        <v>271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293"/>
      <c r="O42"/>
      <c r="P42"/>
      <c r="Q42"/>
    </row>
    <row r="43" spans="2:2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22">
      <c r="B44" s="126" t="s">
        <v>272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/>
      <c r="Q44"/>
    </row>
    <row r="46" spans="2:22">
      <c r="B46" s="126" t="s">
        <v>273</v>
      </c>
      <c r="C46" s="126"/>
      <c r="D46" s="126"/>
      <c r="E46" s="126"/>
      <c r="F46" s="126"/>
      <c r="G46" s="126"/>
      <c r="H46" s="126"/>
      <c r="I46" s="126"/>
      <c r="J46" s="126"/>
      <c r="K46" s="126"/>
      <c r="L46" s="283"/>
      <c r="M46" s="283"/>
      <c r="N46" s="283"/>
      <c r="O46" s="283"/>
      <c r="P46" s="70"/>
      <c r="Q46" s="70"/>
    </row>
    <row r="47" spans="2:22" ht="12.75" customHeight="1">
      <c r="Q47"/>
      <c r="R47"/>
    </row>
    <row r="48" spans="2:22">
      <c r="B48" s="126" t="s">
        <v>274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283"/>
      <c r="R48" s="71"/>
    </row>
    <row r="50" spans="2:18">
      <c r="Q50" s="70"/>
      <c r="R50" s="71"/>
    </row>
    <row r="51" spans="2:18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2:18">
      <c r="Q52" s="70"/>
    </row>
    <row r="54" spans="2:18">
      <c r="Q54" s="70"/>
    </row>
  </sheetData>
  <sheetProtection sheet="1" objects="1" scenarios="1"/>
  <customSheetViews>
    <customSheetView guid="{9214FEEF-37F5-4A47-978A-4943DD2B1233}" scale="90" showGridLines="0">
      <selection activeCell="B38" sqref="B38"/>
      <pageMargins left="0.75" right="0.75" top="1" bottom="1" header="0.5" footer="0.5"/>
      <pageSetup paperSize="9" scale="52" orientation="landscape" r:id="rId1"/>
      <headerFooter alignWithMargins="0"/>
    </customSheetView>
    <customSheetView guid="{394A0C55-342D-4325-99CE-F2CA790F2BA2}" scale="90" showGridLines="0">
      <selection activeCell="B1" sqref="B1"/>
      <pageMargins left="0.75" right="0.75" top="1" bottom="1" header="0.5" footer="0.5"/>
      <pageSetup paperSize="9" scale="52" orientation="landscape" r:id="rId2"/>
      <headerFooter alignWithMargins="0"/>
    </customSheetView>
  </customSheetViews>
  <mergeCells count="18">
    <mergeCell ref="B33:H33"/>
    <mergeCell ref="Q33:V33"/>
    <mergeCell ref="B28:P28"/>
    <mergeCell ref="B26:P26"/>
    <mergeCell ref="Q26:U26"/>
    <mergeCell ref="Q27:U27"/>
    <mergeCell ref="Q31:V31"/>
    <mergeCell ref="B32:G32"/>
    <mergeCell ref="B16:P16"/>
    <mergeCell ref="Q16:V16"/>
    <mergeCell ref="B22:P22"/>
    <mergeCell ref="B6:P6"/>
    <mergeCell ref="B10:P10"/>
    <mergeCell ref="Q10:V10"/>
    <mergeCell ref="B12:P12"/>
    <mergeCell ref="B8:P8"/>
    <mergeCell ref="B14:P14"/>
    <mergeCell ref="Q22:V22"/>
  </mergeCells>
  <phoneticPr fontId="3" type="noConversion"/>
  <hyperlinks>
    <hyperlink ref="B6:E6" location="'Table 1'!A1" display="Table 1: All inspection activity, Q4 2010/11"/>
    <hyperlink ref="B6:I6" location="'Table 1'!A1" display="Table 1: All inspection activity, Q4 2009/10 and monthly breakdown"/>
    <hyperlink ref="B6:V6" location="'Table 1'!A1" display="'Table 1'!A1"/>
    <hyperlink ref="B10:V10" location="'Table 2'!A1" display="'Table 2'!A1"/>
    <hyperlink ref="B26:U26" location="'Table 3'!A1" display="'Table 3'!A1"/>
    <hyperlink ref="B33:V33" location="'Table 5a'!A1" display="'Table 5a'!A1"/>
    <hyperlink ref="B12:V12" location="'Table 2'!A1" display="'Table 2'!A1"/>
    <hyperlink ref="B14:V14" location="'Table 2'!A1" display="'Table 2'!A1"/>
    <hyperlink ref="B16:V16" location="'Table 2'!A1" display="'Table 2'!A1"/>
    <hyperlink ref="B22:V22" location="'Table 2'!A1" display="'Table 2'!A1"/>
    <hyperlink ref="Q27:V27" location="'Table 2'!A1" display="'Table 2'!A1"/>
    <hyperlink ref="B12:P12" location="'Table 2b'!A1" display="Table 2b: Inspection outcomes of general further education colleges/tertiary colleges inspected between 1 January 2013 and 31 March 2013 (provisional) "/>
    <hyperlink ref="B6:P6" location="'Table 1'!A1" display="Table 1: Number of learning and skills providers inspected between 1 January 2013 and 31 March 2013, by provider and inspection type (provisional) "/>
    <hyperlink ref="B10:P10" location="'Table 2a'!A1" display="Table 2a: Inspection outcomes of colleges inspected between 1 January 2013 and 31 March 2013 (provisional) "/>
    <hyperlink ref="B14:P14" location="'Table 2c'!A1" display="Table 2c: Inspection outcomes of sixth form colleges inspected between 1 January 2013 and 31 March 2013 (provisional)"/>
    <hyperlink ref="B22:P22" location="'Table 2g'!A1" display="Table 2g: Inspection outcomes of independent learning providers inspected between 1 January 2013 and 31 March 2013 (provisional)"/>
    <hyperlink ref="B26:P26" location="'Table 2i'!A1" display="Table 2i: Inspection outcomes of prison and young offender institutions inspected between 1 January 2013 and 31 March 2013 (provisional) "/>
    <hyperlink ref="B28:P28" location="'Table 3'!A1" display="Table 3: Learning and skills providers judged inadequate between 1 January 2013 and 31 March 2013 (provisional)"/>
    <hyperlink ref="B8:P8" location="'Table 2'!A1" display="Table 2: Inspection outcomes of learning and skills providers inspected between 1 January 2013 and 31 March 2013 (provisional)"/>
    <hyperlink ref="B16:P16" location="'Table 2d'!A1" display="Table 2d: Inspection outcomes of independent specialist colleges inspected between 1 January 2013 and 31 March 2013 (provisional)"/>
    <hyperlink ref="B50:R50" location="'Chart 5'!A1" display="Chart 5: Most recent overall effectiveness of learning and skills providers inspected at 31 August 2012 compared to the most recent overall effectiveness at 31 August 2011 (final)"/>
    <hyperlink ref="B44:O44" location="'Chart 5a'!A1" display="Chart 5a: Overall effectiveness of independent learning providers inspected between 1 September 2007 and 31 March 2013  by academic year (provisional)"/>
    <hyperlink ref="B46:O46" location="'Chart 5b'!A1" display="Chart 5b: Overall effectiveness of community learning and skills providers inspected between 1 September 2007 and 31 March 2013  by academic year (provisional) "/>
    <hyperlink ref="B20:N20" location="'Table 2f '!A1" display="Table 2f: Inspection outcomes of dance and drama colleges inspected between 1 January 2013 and 31 March 2013 (provisional)"/>
    <hyperlink ref="B48:P48" location="'Chart 5'!Print_Area" display="Chart 5:  Most recent overall effectiveness of learning and skills providers inspected at 31 March 2013 compared to the most recent overall effectiveness at 31 August 2012 and 31 August 2011 (provisional)"/>
    <hyperlink ref="B24" location="'Table 2h'!A1" display="Table 2h: Inspection outcomes of community learning and skills providers inspected between 1 January 2013 and 31 March 2013 (provisional)"/>
    <hyperlink ref="B18:N18" location="'Table 2e'!A1" display="Table 2e: Inspection outcomes of higher education institutes inspected between 1 January 2013 and 31 March 2013 (provisional)"/>
    <hyperlink ref="B24:O24" location="'Table 2h'!A1" display="Table 2h: Inspection outcomes of community learning and skills providers inspected between 1 January 2013 and 31 March 2013 (provisional)"/>
    <hyperlink ref="B34:N34" location="'Chart 1'!A1" display="Chart 1: Overall effectiveness of learning and skills providers inspected between 1 January 2013 and 31 March 2013 (provisional)"/>
    <hyperlink ref="B48:R48" location="'Chart 5'!A1" display="Chart 5:  Most recent overall effectiveness of learning and skills providers inspected at 31 March 2013 compared to the most recent overall effectiveness at 31 August 2012 and 31 August 2011 (provisional)"/>
    <hyperlink ref="B30:K30" location="'Table 4'!Print_Area" display="Table 4: Learning and skills providers judged inadequate between  1 January 2013 and 31 March 2013  (provisional)"/>
    <hyperlink ref="B36" location="'Chart 2'!A1" display="Chart 2: Proportion of previously grade 3 learning and skills providers who are improving, declining or staying the same at their next inspection at 31 March 2013 (percentage)  "/>
    <hyperlink ref="B36:O36" location="'Chart 2'!A1" display="Chart 2: Proportion of previously grade 3 learning and skills providers who are improving, declining or staying the same at their next inspection at 31 March 2013 (percentage)  "/>
    <hyperlink ref="B48:Q48" location="'Chart 6'!A1" display="Chart 6:  Most recent overall effectiveness of learning and skills providers inspected at 31 March 2013 compared to the most recent overall effectiveness at 31 August 2012 and 31 August 2011 (provisional)"/>
    <hyperlink ref="B38:M38" location="'Chart 3'!Print_Area" display="Chart 3: Key inspection judgements of learning and skills providers inspected between  1 January 2013 and 31 March 2013 (provisional)"/>
    <hyperlink ref="B42:M42" location="'Chart 5'!Print_Area" display="Chart 5: Overall effectiveness of colleges inspected between 1 September 2005 and 31 March 2013, by academic year (provisional) "/>
    <hyperlink ref="B40:J40" location="'Chart 4'!Print_Area" display="Chart 4: Overall effectiveness of learning and skills providers inspected at 31 March 2013 (provisional)"/>
  </hyperlinks>
  <pageMargins left="0.75" right="0.75" top="1" bottom="1" header="0.5" footer="0.5"/>
  <pageSetup paperSize="9" scale="52" orientation="landscape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16"/>
    <pageSetUpPr fitToPage="1"/>
  </sheetPr>
  <dimension ref="B2:U41"/>
  <sheetViews>
    <sheetView zoomScaleNormal="100" workbookViewId="0"/>
  </sheetViews>
  <sheetFormatPr defaultColWidth="9.140625" defaultRowHeight="12.75"/>
  <cols>
    <col min="1" max="1" width="3.42578125" style="15" customWidth="1"/>
    <col min="2" max="2" width="69.85546875" style="15" customWidth="1"/>
    <col min="3" max="3" width="12.7109375" style="15" customWidth="1"/>
    <col min="4" max="5" width="11.7109375" style="15" customWidth="1"/>
    <col min="6" max="6" width="14.42578125" style="15" customWidth="1"/>
    <col min="7" max="7" width="11.7109375" style="15" customWidth="1"/>
    <col min="8" max="10" width="9.140625" style="15"/>
    <col min="11" max="11" width="21.85546875" style="15" customWidth="1"/>
    <col min="12" max="16384" width="9.140625" style="15"/>
  </cols>
  <sheetData>
    <row r="2" spans="2:21" ht="14.25">
      <c r="B2" s="46" t="s">
        <v>282</v>
      </c>
      <c r="G2" s="47"/>
      <c r="H2" s="51"/>
      <c r="I2" s="51"/>
      <c r="J2" s="51"/>
    </row>
    <row r="3" spans="2:21">
      <c r="B3" s="218"/>
      <c r="C3" s="144"/>
      <c r="D3" s="144"/>
      <c r="E3" s="144"/>
      <c r="F3" s="144"/>
      <c r="G3" s="144"/>
    </row>
    <row r="4" spans="2:21" ht="12.75" customHeight="1">
      <c r="B4" s="219"/>
      <c r="C4" s="183"/>
      <c r="D4" s="183"/>
      <c r="E4" s="183"/>
      <c r="F4" s="220"/>
      <c r="G4" s="220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2:21">
      <c r="B5" s="52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2:21">
      <c r="B6" s="21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2:21">
      <c r="B7" s="338"/>
      <c r="C7" s="312" t="s">
        <v>93</v>
      </c>
      <c r="D7" s="335" t="s">
        <v>11</v>
      </c>
      <c r="E7" s="335"/>
      <c r="F7" s="335"/>
      <c r="G7" s="335"/>
      <c r="I7" s="119"/>
      <c r="J7" s="123"/>
      <c r="K7" s="237"/>
      <c r="L7" s="336"/>
      <c r="M7" s="336"/>
      <c r="N7" s="336"/>
      <c r="O7" s="336"/>
      <c r="P7" s="336"/>
      <c r="Q7" s="119"/>
      <c r="R7" s="119"/>
      <c r="S7" s="119"/>
      <c r="T7" s="119"/>
      <c r="U7" s="176"/>
    </row>
    <row r="8" spans="2:21" ht="24.75" customHeight="1">
      <c r="B8" s="339"/>
      <c r="C8" s="316"/>
      <c r="D8" s="49" t="s">
        <v>2</v>
      </c>
      <c r="E8" s="49" t="s">
        <v>3</v>
      </c>
      <c r="F8" s="217" t="s">
        <v>158</v>
      </c>
      <c r="G8" s="49" t="s">
        <v>5</v>
      </c>
      <c r="I8" s="119"/>
      <c r="J8" s="268"/>
      <c r="K8" s="237"/>
      <c r="L8" s="198" t="s">
        <v>2</v>
      </c>
      <c r="M8" s="198" t="s">
        <v>3</v>
      </c>
      <c r="N8" s="198" t="s">
        <v>171</v>
      </c>
      <c r="O8" s="198" t="s">
        <v>5</v>
      </c>
      <c r="P8" s="266"/>
      <c r="Q8" s="119"/>
      <c r="R8" s="119"/>
      <c r="S8" s="119"/>
      <c r="T8" s="119"/>
      <c r="U8" s="176"/>
    </row>
    <row r="9" spans="2:21">
      <c r="B9" s="97" t="str">
        <f>"Overall effectiveness (" &amp;C9 &amp;")"</f>
        <v>Overall effectiveness (111)</v>
      </c>
      <c r="C9" s="238">
        <f>SUM(D9:G9)</f>
        <v>111</v>
      </c>
      <c r="D9" s="108">
        <f>DataPack!B12</f>
        <v>5</v>
      </c>
      <c r="E9" s="108">
        <f>DataPack!C12</f>
        <v>60</v>
      </c>
      <c r="F9" s="108">
        <f>DataPack!D12</f>
        <v>34</v>
      </c>
      <c r="G9" s="108">
        <f>DataPack!E12</f>
        <v>12</v>
      </c>
      <c r="I9" s="119"/>
      <c r="J9" s="269"/>
      <c r="K9" s="244" t="s">
        <v>222</v>
      </c>
      <c r="L9" s="236">
        <f>D9/$C9*100</f>
        <v>4.5045045045045047</v>
      </c>
      <c r="M9" s="236">
        <f t="shared" ref="M9:O12" si="0">E9/$C9*100</f>
        <v>54.054054054054056</v>
      </c>
      <c r="N9" s="236">
        <f t="shared" si="0"/>
        <v>30.630630630630627</v>
      </c>
      <c r="O9" s="236">
        <f t="shared" si="0"/>
        <v>10.810810810810811</v>
      </c>
      <c r="P9" s="266"/>
      <c r="Q9" s="119"/>
      <c r="R9" s="119"/>
      <c r="S9" s="119"/>
      <c r="T9" s="119"/>
      <c r="U9" s="176"/>
    </row>
    <row r="10" spans="2:21">
      <c r="B10" s="98" t="str">
        <f>"Outcomes for learners (" &amp;C10 &amp;")"</f>
        <v>Outcomes for learners (111)</v>
      </c>
      <c r="C10" s="14">
        <f>SUM(D10:G10)</f>
        <v>111</v>
      </c>
      <c r="D10" s="108">
        <f>DataPack!B13</f>
        <v>8</v>
      </c>
      <c r="E10" s="108">
        <f>DataPack!C13</f>
        <v>49</v>
      </c>
      <c r="F10" s="108">
        <f>DataPack!D13</f>
        <v>43</v>
      </c>
      <c r="G10" s="108">
        <f>DataPack!E13</f>
        <v>11</v>
      </c>
      <c r="I10" s="119"/>
      <c r="J10" s="269"/>
      <c r="K10" s="244" t="s">
        <v>223</v>
      </c>
      <c r="L10" s="236">
        <f>D10/$C10*100</f>
        <v>7.2072072072072073</v>
      </c>
      <c r="M10" s="236">
        <f t="shared" si="0"/>
        <v>44.144144144144143</v>
      </c>
      <c r="N10" s="236">
        <f t="shared" si="0"/>
        <v>38.738738738738739</v>
      </c>
      <c r="O10" s="236">
        <f t="shared" si="0"/>
        <v>9.9099099099099099</v>
      </c>
      <c r="P10" s="266"/>
      <c r="Q10" s="119"/>
      <c r="R10" s="119"/>
      <c r="S10" s="119"/>
      <c r="T10" s="119"/>
      <c r="U10" s="176"/>
    </row>
    <row r="11" spans="2:21" ht="12.75" customHeight="1">
      <c r="B11" s="98" t="str">
        <f>"Quality of teaching, learning and assessment (" &amp;C11 &amp;")"</f>
        <v>Quality of teaching, learning and assessment (111)</v>
      </c>
      <c r="C11" s="14">
        <f>SUM(D11:G11)</f>
        <v>111</v>
      </c>
      <c r="D11" s="108">
        <f>DataPack!B14</f>
        <v>5</v>
      </c>
      <c r="E11" s="108">
        <f>DataPack!C14</f>
        <v>63</v>
      </c>
      <c r="F11" s="108">
        <f>DataPack!D14</f>
        <v>36</v>
      </c>
      <c r="G11" s="108">
        <f>DataPack!E14</f>
        <v>7</v>
      </c>
      <c r="I11" s="119"/>
      <c r="J11" s="270"/>
      <c r="K11" s="245" t="s">
        <v>224</v>
      </c>
      <c r="L11" s="236">
        <f>D11/$C11*100</f>
        <v>4.5045045045045047</v>
      </c>
      <c r="M11" s="236">
        <f t="shared" si="0"/>
        <v>56.756756756756758</v>
      </c>
      <c r="N11" s="236">
        <f t="shared" si="0"/>
        <v>32.432432432432435</v>
      </c>
      <c r="O11" s="236">
        <f t="shared" si="0"/>
        <v>6.3063063063063058</v>
      </c>
      <c r="P11" s="266"/>
      <c r="Q11" s="119"/>
      <c r="R11" s="119"/>
      <c r="S11" s="119"/>
      <c r="T11" s="119"/>
      <c r="U11" s="176"/>
    </row>
    <row r="12" spans="2:21" ht="12.75" customHeight="1">
      <c r="B12" s="99" t="str">
        <f>"The effectiveness of leadership and management (" &amp;C12 &amp;")"</f>
        <v>The effectiveness of leadership and management (111)</v>
      </c>
      <c r="C12" s="24">
        <f>SUM(D12:G12)</f>
        <v>111</v>
      </c>
      <c r="D12" s="159">
        <f>DataPack!B15</f>
        <v>9</v>
      </c>
      <c r="E12" s="159">
        <f>DataPack!C15</f>
        <v>56</v>
      </c>
      <c r="F12" s="159">
        <f>DataPack!D15</f>
        <v>36</v>
      </c>
      <c r="G12" s="159">
        <f>DataPack!E15</f>
        <v>10</v>
      </c>
      <c r="I12" s="119"/>
      <c r="J12" s="271"/>
      <c r="K12" s="246" t="s">
        <v>236</v>
      </c>
      <c r="L12" s="236">
        <f>D12/$C12*100</f>
        <v>8.1081081081081088</v>
      </c>
      <c r="M12" s="236">
        <f t="shared" si="0"/>
        <v>50.450450450450447</v>
      </c>
      <c r="N12" s="236">
        <f t="shared" si="0"/>
        <v>32.432432432432435</v>
      </c>
      <c r="O12" s="236">
        <f t="shared" si="0"/>
        <v>9.0090090090090094</v>
      </c>
      <c r="P12" s="266"/>
      <c r="Q12" s="119"/>
      <c r="R12" s="119"/>
      <c r="S12" s="119"/>
      <c r="T12" s="119"/>
      <c r="U12" s="176"/>
    </row>
    <row r="13" spans="2:21" ht="12" customHeight="1">
      <c r="F13" s="337" t="s">
        <v>120</v>
      </c>
      <c r="G13" s="315"/>
      <c r="I13" s="119"/>
      <c r="J13" s="119"/>
      <c r="K13" s="199"/>
      <c r="L13" s="199"/>
      <c r="M13" s="199"/>
      <c r="N13" s="199"/>
      <c r="O13" s="199"/>
      <c r="P13" s="199"/>
      <c r="Q13" s="119"/>
      <c r="R13" s="119"/>
      <c r="S13" s="119"/>
      <c r="T13" s="119"/>
      <c r="U13" s="176"/>
    </row>
    <row r="14" spans="2:21" ht="12" customHeight="1">
      <c r="F14" s="69"/>
      <c r="G14" s="69"/>
      <c r="I14" s="119"/>
      <c r="J14" s="119"/>
      <c r="K14" s="199"/>
      <c r="L14" s="199"/>
      <c r="M14" s="199"/>
      <c r="N14" s="199"/>
      <c r="O14" s="199"/>
      <c r="P14" s="199"/>
      <c r="Q14" s="119"/>
      <c r="R14" s="119"/>
      <c r="S14" s="119"/>
      <c r="T14" s="119"/>
      <c r="U14" s="176"/>
    </row>
    <row r="15" spans="2:21" ht="12" customHeight="1">
      <c r="F15" s="69"/>
      <c r="G15" s="6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76"/>
    </row>
    <row r="16" spans="2:21">
      <c r="J16" s="119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0:21">
      <c r="J17" s="119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</row>
    <row r="18" spans="10:21"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</row>
    <row r="19" spans="10:21"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</row>
    <row r="40" spans="2:2">
      <c r="B40" s="22" t="s">
        <v>125</v>
      </c>
    </row>
    <row r="41" spans="2:2">
      <c r="B41" s="22" t="s">
        <v>237</v>
      </c>
    </row>
  </sheetData>
  <sheetProtection sheet="1" objects="1" scenarios="1"/>
  <customSheetViews>
    <customSheetView guid="{9214FEEF-37F5-4A47-978A-4943DD2B1233}">
      <colBreaks count="1" manualBreakCount="1">
        <brk id="9" max="1048575" man="1"/>
      </colBreaks>
      <pageMargins left="0.75" right="0.75" top="1" bottom="1" header="0.5" footer="0.5"/>
      <pageSetup paperSize="9" scale="89" orientation="landscape" r:id="rId1"/>
      <headerFooter alignWithMargins="0"/>
    </customSheetView>
    <customSheetView guid="{394A0C55-342D-4325-99CE-F2CA790F2BA2}" showPageBreaks="1" printArea="1">
      <selection activeCell="C38" sqref="C38"/>
      <colBreaks count="2" manualBreakCount="2">
        <brk id="8" max="35" man="1"/>
        <brk id="9" max="1048575" man="1"/>
      </colBreaks>
      <pageMargins left="0.75" right="0.75" top="1" bottom="1" header="0.5" footer="0.5"/>
      <pageSetup paperSize="9" scale="89" orientation="landscape" r:id="rId2"/>
      <headerFooter alignWithMargins="0"/>
    </customSheetView>
  </customSheetViews>
  <mergeCells count="5">
    <mergeCell ref="L7:P7"/>
    <mergeCell ref="F13:G13"/>
    <mergeCell ref="B7:B8"/>
    <mergeCell ref="C7:C8"/>
    <mergeCell ref="D7:G7"/>
  </mergeCells>
  <phoneticPr fontId="3" type="noConversion"/>
  <pageMargins left="0.75" right="0.75" top="1" bottom="1" header="0.5" footer="0.5"/>
  <pageSetup paperSize="9" scale="84" orientation="landscape" r:id="rId3"/>
  <headerFooter alignWithMargins="0"/>
  <ignoredErrors>
    <ignoredError sqref="C10:G12 B9:B11 L9:O12 C9:G9" unlockedFormula="1"/>
  </ignoredError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>
    <tabColor indexed="16"/>
    <pageSetUpPr fitToPage="1"/>
  </sheetPr>
  <dimension ref="B2:T42"/>
  <sheetViews>
    <sheetView zoomScaleNormal="100" workbookViewId="0"/>
  </sheetViews>
  <sheetFormatPr defaultColWidth="9.140625" defaultRowHeight="12.75"/>
  <cols>
    <col min="1" max="1" width="3.7109375" style="15" customWidth="1"/>
    <col min="2" max="2" width="40" style="15" customWidth="1"/>
    <col min="3" max="3" width="11.7109375" style="15" customWidth="1"/>
    <col min="4" max="7" width="11.5703125" style="15" customWidth="1"/>
    <col min="8" max="8" width="11.5703125" style="32" customWidth="1"/>
    <col min="9" max="9" width="9.140625" style="15"/>
    <col min="10" max="10" width="13" style="15" customWidth="1"/>
    <col min="11" max="16384" width="9.140625" style="15"/>
  </cols>
  <sheetData>
    <row r="2" spans="2:20" ht="14.25">
      <c r="B2" s="46" t="s">
        <v>281</v>
      </c>
      <c r="C2" s="46"/>
    </row>
    <row r="3" spans="2:20">
      <c r="D3" s="22"/>
      <c r="E3" s="22"/>
      <c r="F3" s="22"/>
      <c r="G3" s="22"/>
    </row>
    <row r="4" spans="2:20">
      <c r="D4" s="22"/>
      <c r="E4" s="22"/>
      <c r="F4" s="22"/>
      <c r="G4" s="22"/>
      <c r="J4" s="176"/>
      <c r="K4" s="119"/>
      <c r="L4" s="119"/>
      <c r="M4" s="119"/>
      <c r="N4" s="119"/>
      <c r="O4" s="119"/>
      <c r="P4" s="119"/>
      <c r="Q4" s="119"/>
      <c r="R4" s="119"/>
      <c r="S4" s="119"/>
    </row>
    <row r="5" spans="2:20">
      <c r="B5" s="65"/>
      <c r="C5" s="312" t="s">
        <v>93</v>
      </c>
      <c r="D5" s="335" t="s">
        <v>1</v>
      </c>
      <c r="E5" s="335"/>
      <c r="F5" s="335"/>
      <c r="G5" s="335"/>
      <c r="H5" s="100"/>
      <c r="J5" s="176"/>
      <c r="K5" s="119"/>
      <c r="L5" s="119"/>
      <c r="M5" s="121"/>
      <c r="N5" s="121"/>
      <c r="O5" s="121"/>
      <c r="P5" s="121"/>
      <c r="Q5" s="119"/>
      <c r="R5" s="119"/>
      <c r="S5" s="119"/>
    </row>
    <row r="6" spans="2:20" ht="33">
      <c r="B6" s="68"/>
      <c r="C6" s="316"/>
      <c r="D6" s="109" t="s">
        <v>2</v>
      </c>
      <c r="E6" s="109" t="s">
        <v>3</v>
      </c>
      <c r="F6" s="216" t="s">
        <v>175</v>
      </c>
      <c r="G6" s="109" t="s">
        <v>5</v>
      </c>
      <c r="H6" s="55"/>
      <c r="J6" s="184"/>
      <c r="K6" s="109"/>
      <c r="L6" s="120"/>
      <c r="M6" s="121" t="s">
        <v>2</v>
      </c>
      <c r="N6" s="121" t="s">
        <v>3</v>
      </c>
      <c r="O6" s="121" t="str">
        <f>"Requires improvement / Satisfactory"&amp;CHAR(178)</f>
        <v>Requires improvement / Satisfactory²</v>
      </c>
      <c r="P6" s="121" t="s">
        <v>5</v>
      </c>
      <c r="Q6" s="119"/>
      <c r="R6" s="119"/>
      <c r="S6" s="119"/>
      <c r="T6" s="119"/>
    </row>
    <row r="7" spans="2:20">
      <c r="B7" s="22" t="str">
        <f>"All college ("&amp;C7&amp;")"&amp; CHAR(179)</f>
        <v>All college (380)³</v>
      </c>
      <c r="C7" s="111">
        <v>380</v>
      </c>
      <c r="D7" s="102">
        <v>80</v>
      </c>
      <c r="E7" s="102">
        <v>181</v>
      </c>
      <c r="F7" s="102">
        <v>107</v>
      </c>
      <c r="G7" s="102">
        <v>12</v>
      </c>
      <c r="H7" s="55"/>
      <c r="J7" s="187"/>
      <c r="K7" s="185"/>
      <c r="L7" s="121" t="s">
        <v>242</v>
      </c>
      <c r="M7" s="121">
        <f>D7/$C$7*100</f>
        <v>21.052631578947366</v>
      </c>
      <c r="N7" s="121">
        <f>E7/$C$7*100</f>
        <v>47.631578947368418</v>
      </c>
      <c r="O7" s="121">
        <f>F7/$C$7*100</f>
        <v>28.157894736842103</v>
      </c>
      <c r="P7" s="121">
        <f>G7/$C$7*100</f>
        <v>3.1578947368421053</v>
      </c>
      <c r="Q7" s="119"/>
      <c r="R7" s="119"/>
      <c r="S7" s="119"/>
      <c r="T7" s="119"/>
    </row>
    <row r="8" spans="2:20">
      <c r="B8" s="22" t="str">
        <f>"General further education college/tertiary college ("&amp;C8&amp;")"</f>
        <v>General further education college/tertiary college (235)</v>
      </c>
      <c r="C8" s="55">
        <v>235</v>
      </c>
      <c r="D8" s="67">
        <v>40</v>
      </c>
      <c r="E8" s="67">
        <v>114</v>
      </c>
      <c r="F8" s="67">
        <v>72</v>
      </c>
      <c r="G8" s="67">
        <v>9</v>
      </c>
      <c r="H8" s="55"/>
      <c r="J8" s="187"/>
      <c r="K8" s="185"/>
      <c r="L8" s="121" t="s">
        <v>215</v>
      </c>
      <c r="M8" s="121">
        <f>D8/$C$8*100</f>
        <v>17.021276595744681</v>
      </c>
      <c r="N8" s="121">
        <f>E8/$C$8*100</f>
        <v>48.51063829787234</v>
      </c>
      <c r="O8" s="121">
        <f>F8/$C$8*100</f>
        <v>30.638297872340424</v>
      </c>
      <c r="P8" s="121">
        <f>G8/$C$8*100</f>
        <v>3.8297872340425529</v>
      </c>
      <c r="Q8" s="119"/>
      <c r="R8" s="119"/>
      <c r="S8" s="119"/>
      <c r="T8" s="119"/>
    </row>
    <row r="9" spans="2:20">
      <c r="B9" s="22" t="str">
        <f>"Sixth form college ("&amp;C9&amp;")"</f>
        <v>Sixth form college (93)</v>
      </c>
      <c r="C9" s="55">
        <v>93</v>
      </c>
      <c r="D9" s="67">
        <v>33</v>
      </c>
      <c r="E9" s="67">
        <v>38</v>
      </c>
      <c r="F9" s="67">
        <v>20</v>
      </c>
      <c r="G9" s="67">
        <v>2</v>
      </c>
      <c r="H9" s="55"/>
      <c r="J9" s="187"/>
      <c r="K9" s="185"/>
      <c r="L9" s="121" t="s">
        <v>216</v>
      </c>
      <c r="M9" s="121">
        <f>D9/$C$9*100</f>
        <v>35.483870967741936</v>
      </c>
      <c r="N9" s="121">
        <f>E9/$C$9*100</f>
        <v>40.86021505376344</v>
      </c>
      <c r="O9" s="121">
        <f>F9/$C$9*100</f>
        <v>21.50537634408602</v>
      </c>
      <c r="P9" s="121">
        <f>G9/$C$9*100</f>
        <v>2.1505376344086025</v>
      </c>
      <c r="Q9" s="119"/>
      <c r="R9" s="119"/>
      <c r="S9" s="119"/>
      <c r="T9" s="119"/>
    </row>
    <row r="10" spans="2:20">
      <c r="B10" s="22" t="str">
        <f>"Independent specialist college ("&amp;C10&amp;")"</f>
        <v>Independent specialist college (52)</v>
      </c>
      <c r="C10" s="55">
        <v>52</v>
      </c>
      <c r="D10" s="67">
        <v>7</v>
      </c>
      <c r="E10" s="67">
        <v>29</v>
      </c>
      <c r="F10" s="67">
        <v>15</v>
      </c>
      <c r="G10" s="67">
        <v>1</v>
      </c>
      <c r="H10" s="55"/>
      <c r="J10" s="176"/>
      <c r="K10" s="176"/>
      <c r="L10" s="119" t="s">
        <v>243</v>
      </c>
      <c r="M10" s="121">
        <f>D10/$C$10*100</f>
        <v>13.461538461538462</v>
      </c>
      <c r="N10" s="121">
        <f>E10/$C$10*100</f>
        <v>55.769230769230774</v>
      </c>
      <c r="O10" s="121">
        <f>F10/$C$10*100</f>
        <v>28.846153846153843</v>
      </c>
      <c r="P10" s="121">
        <f>G10/$C$10*100</f>
        <v>1.9230769230769231</v>
      </c>
      <c r="Q10" s="119"/>
      <c r="R10" s="119"/>
      <c r="S10" s="119"/>
      <c r="T10" s="119"/>
    </row>
    <row r="11" spans="2:20">
      <c r="B11" s="66" t="str">
        <f>"Independent learning provider ("&amp;C11&amp;")"</f>
        <v>Independent learning provider (424)</v>
      </c>
      <c r="C11" s="55">
        <v>424</v>
      </c>
      <c r="D11" s="67">
        <v>53</v>
      </c>
      <c r="E11" s="67">
        <v>239</v>
      </c>
      <c r="F11" s="67">
        <v>118</v>
      </c>
      <c r="G11" s="67">
        <v>14</v>
      </c>
      <c r="H11" s="55"/>
      <c r="J11" s="176"/>
      <c r="K11" s="176"/>
      <c r="L11" s="119" t="s">
        <v>286</v>
      </c>
      <c r="M11" s="121">
        <f>D11/$C$11*100</f>
        <v>12.5</v>
      </c>
      <c r="N11" s="121">
        <f>E11/$C$11*100</f>
        <v>56.367924528301884</v>
      </c>
      <c r="O11" s="121">
        <f>F11/$C$11*100</f>
        <v>27.830188679245282</v>
      </c>
      <c r="P11" s="121">
        <f>G11/$C$11*100</f>
        <v>3.3018867924528301</v>
      </c>
      <c r="Q11" s="119"/>
      <c r="R11" s="119"/>
      <c r="S11" s="119"/>
      <c r="T11" s="119"/>
    </row>
    <row r="12" spans="2:20">
      <c r="B12" s="23" t="str">
        <f>"Community learning and skills ("&amp;C12&amp;")"</f>
        <v>Community learning and skills (254)</v>
      </c>
      <c r="C12" s="53">
        <v>254</v>
      </c>
      <c r="D12" s="57">
        <v>14</v>
      </c>
      <c r="E12" s="57">
        <v>172</v>
      </c>
      <c r="F12" s="57">
        <v>59</v>
      </c>
      <c r="G12" s="57">
        <v>9</v>
      </c>
      <c r="H12" s="55"/>
      <c r="J12" s="176"/>
      <c r="K12" s="176"/>
      <c r="L12" s="119" t="s">
        <v>287</v>
      </c>
      <c r="M12" s="121">
        <f>D12/$C$12*100</f>
        <v>5.5118110236220472</v>
      </c>
      <c r="N12" s="121">
        <f>E12/$C$12*100</f>
        <v>67.716535433070874</v>
      </c>
      <c r="O12" s="121">
        <f>F12/$C$12*100</f>
        <v>23.228346456692915</v>
      </c>
      <c r="P12" s="121">
        <f>G12/$C$12*100</f>
        <v>3.5433070866141732</v>
      </c>
      <c r="Q12" s="119"/>
      <c r="R12" s="119"/>
      <c r="S12" s="119"/>
      <c r="T12" s="119"/>
    </row>
    <row r="13" spans="2:20">
      <c r="B13" s="45"/>
      <c r="C13" s="45"/>
      <c r="G13" s="69" t="s">
        <v>120</v>
      </c>
      <c r="H13" s="50"/>
      <c r="J13" s="176"/>
      <c r="K13" s="176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2:20">
      <c r="B14" s="45"/>
      <c r="C14" s="45"/>
      <c r="G14" s="69"/>
      <c r="H14" s="50"/>
      <c r="J14" s="176"/>
      <c r="K14" s="176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2:20">
      <c r="B15" s="45"/>
      <c r="C15" s="45"/>
      <c r="G15" s="69"/>
      <c r="H15" s="50"/>
      <c r="J15" s="176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2:20">
      <c r="B16" s="45"/>
      <c r="C16" s="45"/>
      <c r="G16" s="69"/>
      <c r="H16" s="50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2:8">
      <c r="B17" s="48"/>
      <c r="C17" s="48"/>
      <c r="D17" s="101"/>
      <c r="E17" s="101"/>
      <c r="F17" s="101"/>
      <c r="G17" s="101"/>
      <c r="H17" s="50"/>
    </row>
    <row r="18" spans="2:8">
      <c r="B18" s="48"/>
      <c r="C18" s="48"/>
      <c r="D18" s="101"/>
      <c r="E18" s="101"/>
      <c r="F18" s="101"/>
      <c r="G18" s="101"/>
      <c r="H18" s="50"/>
    </row>
    <row r="19" spans="2:8">
      <c r="B19" s="48"/>
      <c r="C19" s="48"/>
      <c r="D19" s="101"/>
      <c r="E19" s="101"/>
      <c r="F19" s="101"/>
      <c r="G19" s="101"/>
    </row>
    <row r="20" spans="2:8">
      <c r="B20" s="48"/>
      <c r="C20" s="48"/>
      <c r="D20" s="101"/>
      <c r="E20" s="101"/>
      <c r="F20" s="101"/>
      <c r="G20" s="101"/>
    </row>
    <row r="32" spans="2:8">
      <c r="B32" s="22"/>
    </row>
    <row r="33" spans="2:10">
      <c r="B33" s="22"/>
    </row>
    <row r="34" spans="2:10">
      <c r="I34" s="22"/>
      <c r="J34" s="22"/>
    </row>
    <row r="35" spans="2:10">
      <c r="I35" s="22"/>
      <c r="J35" s="22"/>
    </row>
    <row r="36" spans="2:10">
      <c r="I36" s="22"/>
      <c r="J36" s="22"/>
    </row>
    <row r="37" spans="2:10">
      <c r="I37" s="22"/>
      <c r="J37" s="22"/>
    </row>
    <row r="38" spans="2:10">
      <c r="H38" s="15"/>
    </row>
    <row r="39" spans="2:10">
      <c r="B39" s="22" t="s">
        <v>125</v>
      </c>
      <c r="C39" s="22"/>
      <c r="D39" s="22"/>
      <c r="E39" s="22"/>
      <c r="F39" s="22"/>
      <c r="G39" s="22"/>
      <c r="H39" s="22"/>
    </row>
    <row r="40" spans="2:10">
      <c r="B40" s="22" t="s">
        <v>177</v>
      </c>
      <c r="C40" s="22"/>
      <c r="D40" s="22"/>
      <c r="E40" s="22"/>
      <c r="F40" s="22"/>
      <c r="G40" s="22"/>
      <c r="H40" s="22"/>
    </row>
    <row r="41" spans="2:10">
      <c r="B41" s="22" t="s">
        <v>162</v>
      </c>
      <c r="C41" s="22"/>
      <c r="D41" s="22"/>
      <c r="E41" s="22"/>
      <c r="F41" s="22"/>
      <c r="G41" s="22"/>
      <c r="H41" s="22"/>
    </row>
    <row r="42" spans="2:10">
      <c r="B42" s="22" t="s">
        <v>110</v>
      </c>
      <c r="C42" s="22"/>
      <c r="D42" s="22"/>
      <c r="E42" s="22"/>
      <c r="F42" s="22"/>
      <c r="G42" s="22"/>
      <c r="H42" s="22"/>
    </row>
  </sheetData>
  <sheetProtection sheet="1" objects="1" scenarios="1"/>
  <customSheetViews>
    <customSheetView guid="{9214FEEF-37F5-4A47-978A-4943DD2B1233}" fitToPage="1">
      <selection activeCell="B2" sqref="B2"/>
      <pageMargins left="0.75" right="0.75" top="1" bottom="1" header="0.5" footer="0.5"/>
      <pageSetup paperSize="9" fitToWidth="0" orientation="landscape" r:id="rId1"/>
      <headerFooter alignWithMargins="0"/>
    </customSheetView>
    <customSheetView guid="{394A0C55-342D-4325-99CE-F2CA790F2BA2}" showPageBreaks="1" fitToPage="1" printArea="1" topLeftCell="A13">
      <selection activeCell="B2" sqref="B2"/>
      <pageMargins left="0.75" right="0.75" top="1" bottom="1" header="0.5" footer="0.5"/>
      <pageSetup paperSize="9" scale="96" fitToWidth="0" orientation="landscape" r:id="rId2"/>
      <headerFooter alignWithMargins="0"/>
    </customSheetView>
  </customSheetViews>
  <mergeCells count="2">
    <mergeCell ref="C5:C6"/>
    <mergeCell ref="D5:G5"/>
  </mergeCells>
  <pageMargins left="0.75" right="0.75" top="1" bottom="1" header="0.5" footer="0.5"/>
  <pageSetup paperSize="9" scale="95" fitToWidth="0" orientation="landscape" r:id="rId3"/>
  <headerFooter alignWithMargins="0"/>
  <ignoredErrors>
    <ignoredError sqref="B7:B12" unlockedFormula="1"/>
  </ignoredErrors>
  <drawing r:id="rId4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 enableFormatConditionsCalculation="0">
    <tabColor indexed="16"/>
    <pageSetUpPr fitToPage="1"/>
  </sheetPr>
  <dimension ref="B2:Y44"/>
  <sheetViews>
    <sheetView zoomScaleNormal="100" workbookViewId="0"/>
  </sheetViews>
  <sheetFormatPr defaultColWidth="9.140625" defaultRowHeight="12.75"/>
  <cols>
    <col min="1" max="1" width="3.7109375" style="15" customWidth="1"/>
    <col min="2" max="2" width="32.5703125" style="15" customWidth="1"/>
    <col min="3" max="3" width="11.85546875" style="15" customWidth="1"/>
    <col min="4" max="5" width="11.5703125" style="15" customWidth="1"/>
    <col min="6" max="6" width="14.28515625" style="15" customWidth="1"/>
    <col min="7" max="7" width="11.5703125" style="15" customWidth="1"/>
    <col min="8" max="8" width="11.5703125" style="32" customWidth="1"/>
    <col min="9" max="9" width="9.140625" style="15"/>
    <col min="10" max="10" width="13" style="15" customWidth="1"/>
    <col min="11" max="11" width="9.140625" style="15"/>
    <col min="12" max="12" width="16.5703125" style="15" customWidth="1"/>
    <col min="13" max="16384" width="9.140625" style="15"/>
  </cols>
  <sheetData>
    <row r="2" spans="2:25" ht="14.25">
      <c r="B2" s="46" t="s">
        <v>249</v>
      </c>
      <c r="C2" s="46"/>
    </row>
    <row r="3" spans="2:25">
      <c r="D3" s="22"/>
      <c r="E3" s="22"/>
      <c r="F3" s="22"/>
      <c r="G3" s="22"/>
    </row>
    <row r="4" spans="2:25">
      <c r="D4" s="22"/>
      <c r="E4" s="22"/>
      <c r="F4" s="22"/>
      <c r="G4" s="22"/>
    </row>
    <row r="5" spans="2:25">
      <c r="B5" s="65"/>
      <c r="C5" s="312" t="s">
        <v>93</v>
      </c>
      <c r="D5" s="335" t="s">
        <v>1</v>
      </c>
      <c r="E5" s="335"/>
      <c r="F5" s="335"/>
      <c r="G5" s="335"/>
      <c r="H5" s="100"/>
      <c r="K5" s="119"/>
      <c r="L5" s="119"/>
      <c r="M5" s="119"/>
      <c r="N5" s="119"/>
      <c r="O5" s="119"/>
      <c r="P5" s="119"/>
      <c r="Q5" s="119"/>
      <c r="R5" s="119"/>
      <c r="S5" s="119"/>
    </row>
    <row r="6" spans="2:25" ht="33">
      <c r="B6" s="68"/>
      <c r="C6" s="316"/>
      <c r="D6" s="49" t="s">
        <v>2</v>
      </c>
      <c r="E6" s="49" t="s">
        <v>3</v>
      </c>
      <c r="F6" s="216" t="s">
        <v>160</v>
      </c>
      <c r="G6" s="49" t="s">
        <v>5</v>
      </c>
      <c r="H6" s="55"/>
      <c r="J6" s="54"/>
      <c r="K6" s="198"/>
      <c r="L6" s="198"/>
      <c r="M6" s="198" t="s">
        <v>2</v>
      </c>
      <c r="N6" s="198" t="s">
        <v>3</v>
      </c>
      <c r="O6" s="198" t="str">
        <f>"Requires improvement / Satisfactory"&amp;CHAR(179)</f>
        <v>Requires improvement / Satisfactory³</v>
      </c>
      <c r="P6" s="198" t="s">
        <v>5</v>
      </c>
      <c r="Q6" s="237"/>
      <c r="R6" s="199"/>
      <c r="S6" s="189"/>
      <c r="T6" s="189"/>
      <c r="U6" s="144"/>
      <c r="V6" s="144"/>
      <c r="W6" s="144"/>
      <c r="X6" s="144"/>
      <c r="Y6" s="144"/>
    </row>
    <row r="7" spans="2:25">
      <c r="B7" s="110" t="s">
        <v>180</v>
      </c>
      <c r="C7" s="239">
        <v>83</v>
      </c>
      <c r="D7" s="109">
        <v>5</v>
      </c>
      <c r="E7" s="109">
        <v>46</v>
      </c>
      <c r="F7" s="109">
        <v>27</v>
      </c>
      <c r="G7" s="109">
        <v>5</v>
      </c>
      <c r="H7" s="55"/>
      <c r="J7" s="54"/>
      <c r="K7" s="198"/>
      <c r="L7" s="204"/>
      <c r="M7" s="204"/>
      <c r="N7" s="204"/>
      <c r="O7" s="204"/>
      <c r="P7" s="204"/>
      <c r="Q7" s="237"/>
      <c r="R7" s="199"/>
      <c r="S7" s="189"/>
      <c r="T7" s="189"/>
      <c r="U7" s="144"/>
      <c r="V7" s="144"/>
      <c r="W7" s="144"/>
      <c r="X7" s="144"/>
      <c r="Y7" s="144"/>
    </row>
    <row r="8" spans="2:25">
      <c r="B8" s="110" t="s">
        <v>123</v>
      </c>
      <c r="C8" s="239">
        <f>SUM(D8:G8)</f>
        <v>70</v>
      </c>
      <c r="D8" s="109">
        <v>4</v>
      </c>
      <c r="E8" s="109">
        <v>23</v>
      </c>
      <c r="F8" s="109">
        <v>30</v>
      </c>
      <c r="G8" s="109">
        <v>13</v>
      </c>
      <c r="H8" s="55"/>
      <c r="J8" s="56"/>
      <c r="K8" s="204"/>
      <c r="L8" s="204" t="s">
        <v>180</v>
      </c>
      <c r="M8" s="204">
        <f>D7/$C$7*100</f>
        <v>6.024096385542169</v>
      </c>
      <c r="N8" s="204">
        <f>E7/$C$7*100</f>
        <v>55.421686746987952</v>
      </c>
      <c r="O8" s="204">
        <f>F7/$C$7*100</f>
        <v>32.53012048192771</v>
      </c>
      <c r="P8" s="204">
        <f>G7/$C$7*100</f>
        <v>6.024096385542169</v>
      </c>
      <c r="Q8" s="199"/>
      <c r="R8" s="199"/>
      <c r="S8" s="189"/>
      <c r="T8" s="189"/>
      <c r="U8" s="144"/>
      <c r="V8" s="144"/>
      <c r="W8" s="144"/>
      <c r="X8" s="144"/>
      <c r="Y8" s="144"/>
    </row>
    <row r="9" spans="2:25">
      <c r="B9" s="22" t="str">
        <f>"1 Sep 2010 - 31 Aug 2011 ("&amp;C9&amp;")"&amp;"⁴"</f>
        <v>1 Sep 2010 - 31 Aug 2011 (83)⁴</v>
      </c>
      <c r="C9" s="195">
        <v>83</v>
      </c>
      <c r="D9" s="16">
        <v>5</v>
      </c>
      <c r="E9" s="16">
        <v>33</v>
      </c>
      <c r="F9" s="16">
        <v>41</v>
      </c>
      <c r="G9" s="16">
        <v>4</v>
      </c>
      <c r="H9" s="55"/>
      <c r="J9" s="56"/>
      <c r="K9" s="204"/>
      <c r="L9" s="204" t="s">
        <v>123</v>
      </c>
      <c r="M9" s="204">
        <f t="shared" ref="M9:P15" si="0">D8/$C8*100</f>
        <v>5.7142857142857144</v>
      </c>
      <c r="N9" s="204">
        <f t="shared" si="0"/>
        <v>32.857142857142854</v>
      </c>
      <c r="O9" s="204">
        <f t="shared" si="0"/>
        <v>42.857142857142854</v>
      </c>
      <c r="P9" s="204">
        <f t="shared" si="0"/>
        <v>18.571428571428573</v>
      </c>
      <c r="Q9" s="199"/>
      <c r="R9" s="199"/>
      <c r="S9" s="189"/>
      <c r="T9" s="189"/>
      <c r="U9" s="144"/>
      <c r="V9" s="144"/>
      <c r="W9" s="144"/>
      <c r="X9" s="144"/>
      <c r="Y9" s="144"/>
    </row>
    <row r="10" spans="2:25">
      <c r="B10" s="22" t="str">
        <f>"1 Sep 2009 - 31 Aug 2010 ("&amp;C10&amp;")"</f>
        <v>1 Sep 2009 - 31 Aug 2010 (92)</v>
      </c>
      <c r="C10" s="55">
        <f>SUM(D10:G10)</f>
        <v>92</v>
      </c>
      <c r="D10" s="16">
        <v>9</v>
      </c>
      <c r="E10" s="16">
        <v>43</v>
      </c>
      <c r="F10" s="16">
        <v>35</v>
      </c>
      <c r="G10" s="16">
        <v>5</v>
      </c>
      <c r="H10" s="55"/>
      <c r="J10" s="56"/>
      <c r="K10" s="204"/>
      <c r="L10" s="204" t="s">
        <v>238</v>
      </c>
      <c r="M10" s="204">
        <f>D9/$C9*100</f>
        <v>6.024096385542169</v>
      </c>
      <c r="N10" s="204">
        <f t="shared" si="0"/>
        <v>39.75903614457831</v>
      </c>
      <c r="O10" s="204">
        <f t="shared" si="0"/>
        <v>49.397590361445779</v>
      </c>
      <c r="P10" s="204">
        <f t="shared" si="0"/>
        <v>4.8192771084337354</v>
      </c>
      <c r="Q10" s="199"/>
      <c r="R10" s="199"/>
      <c r="S10" s="189"/>
      <c r="T10" s="189"/>
      <c r="U10" s="144"/>
      <c r="V10" s="144"/>
      <c r="W10" s="144"/>
      <c r="X10" s="144"/>
      <c r="Y10" s="144"/>
    </row>
    <row r="11" spans="2:25">
      <c r="B11" s="66" t="str">
        <f>"1 Sep 2008 - 31 Aug 2009 ("&amp;C11&amp;")"</f>
        <v>1 Sep 2008 - 31 Aug 2009 (94)</v>
      </c>
      <c r="C11" s="55">
        <f>SUM(D11:G11)</f>
        <v>94</v>
      </c>
      <c r="D11" s="67">
        <v>18</v>
      </c>
      <c r="E11" s="67">
        <v>40</v>
      </c>
      <c r="F11" s="67">
        <v>32</v>
      </c>
      <c r="G11" s="67">
        <v>4</v>
      </c>
      <c r="H11" s="55"/>
      <c r="J11" s="58"/>
      <c r="K11" s="199"/>
      <c r="L11" s="204" t="s">
        <v>126</v>
      </c>
      <c r="M11" s="204">
        <f t="shared" si="0"/>
        <v>9.7826086956521738</v>
      </c>
      <c r="N11" s="204">
        <f t="shared" si="0"/>
        <v>46.739130434782609</v>
      </c>
      <c r="O11" s="204">
        <f t="shared" si="0"/>
        <v>38.04347826086957</v>
      </c>
      <c r="P11" s="204">
        <f t="shared" si="0"/>
        <v>5.4347826086956523</v>
      </c>
      <c r="Q11" s="199"/>
      <c r="R11" s="199"/>
      <c r="S11" s="189"/>
      <c r="T11" s="189"/>
      <c r="U11" s="144"/>
      <c r="V11" s="144"/>
      <c r="W11" s="144"/>
      <c r="X11" s="144"/>
      <c r="Y11" s="144"/>
    </row>
    <row r="12" spans="2:25">
      <c r="B12" s="66" t="str">
        <f>"1 Sep 2007 - 31 Aug 2008 ("&amp;C12&amp;")"</f>
        <v>1 Sep 2007 - 31 Aug 2008 (133)</v>
      </c>
      <c r="C12" s="55">
        <f>SUM(D12:G12)</f>
        <v>133</v>
      </c>
      <c r="D12" s="67">
        <v>37</v>
      </c>
      <c r="E12" s="67">
        <v>54</v>
      </c>
      <c r="F12" s="67">
        <v>32</v>
      </c>
      <c r="G12" s="67">
        <v>10</v>
      </c>
      <c r="H12" s="55"/>
      <c r="J12" s="58"/>
      <c r="K12" s="199"/>
      <c r="L12" s="199" t="s">
        <v>127</v>
      </c>
      <c r="M12" s="204">
        <f t="shared" si="0"/>
        <v>19.148936170212767</v>
      </c>
      <c r="N12" s="204">
        <f t="shared" si="0"/>
        <v>42.553191489361701</v>
      </c>
      <c r="O12" s="204">
        <f t="shared" si="0"/>
        <v>34.042553191489361</v>
      </c>
      <c r="P12" s="204">
        <f t="shared" si="0"/>
        <v>4.2553191489361701</v>
      </c>
      <c r="Q12" s="199"/>
      <c r="R12" s="199"/>
      <c r="S12" s="189"/>
      <c r="T12" s="189"/>
      <c r="U12" s="144"/>
      <c r="V12" s="144"/>
      <c r="W12" s="144"/>
      <c r="X12" s="144"/>
      <c r="Y12" s="144"/>
    </row>
    <row r="13" spans="2:25">
      <c r="B13" s="66" t="str">
        <f>"1 Sep 2006 - 31 Aug 2007 ("&amp;C13&amp;")"</f>
        <v>1 Sep 2006 - 31 Aug 2007 (120)</v>
      </c>
      <c r="C13" s="55">
        <f>SUM(D13:G13)</f>
        <v>120</v>
      </c>
      <c r="D13" s="67">
        <v>20</v>
      </c>
      <c r="E13" s="67">
        <v>49</v>
      </c>
      <c r="F13" s="67">
        <v>42</v>
      </c>
      <c r="G13" s="67">
        <v>9</v>
      </c>
      <c r="H13" s="55"/>
      <c r="J13" s="58"/>
      <c r="K13" s="199"/>
      <c r="L13" s="199" t="s">
        <v>128</v>
      </c>
      <c r="M13" s="204">
        <f t="shared" si="0"/>
        <v>27.819548872180448</v>
      </c>
      <c r="N13" s="204">
        <f t="shared" si="0"/>
        <v>40.601503759398497</v>
      </c>
      <c r="O13" s="204">
        <f t="shared" si="0"/>
        <v>24.060150375939848</v>
      </c>
      <c r="P13" s="204">
        <f t="shared" si="0"/>
        <v>7.518796992481203</v>
      </c>
      <c r="Q13" s="199"/>
      <c r="R13" s="199"/>
      <c r="S13" s="189"/>
      <c r="T13" s="189"/>
      <c r="U13" s="144"/>
      <c r="V13" s="144"/>
      <c r="W13" s="144"/>
      <c r="X13" s="144"/>
      <c r="Y13" s="144"/>
    </row>
    <row r="14" spans="2:25">
      <c r="B14" s="23" t="str">
        <f>"1 Sep 2005 - 31 Aug 2006 ("&amp;C14&amp;")"</f>
        <v>1 Sep 2005 - 31 Aug 2006 (100)</v>
      </c>
      <c r="C14" s="53">
        <f>SUM(D14:G14)</f>
        <v>100</v>
      </c>
      <c r="D14" s="57">
        <v>11</v>
      </c>
      <c r="E14" s="57">
        <v>44</v>
      </c>
      <c r="F14" s="57">
        <v>37</v>
      </c>
      <c r="G14" s="57">
        <v>8</v>
      </c>
      <c r="H14" s="64"/>
      <c r="K14" s="199"/>
      <c r="L14" s="199" t="s">
        <v>129</v>
      </c>
      <c r="M14" s="204">
        <f t="shared" si="0"/>
        <v>16.666666666666664</v>
      </c>
      <c r="N14" s="204">
        <f t="shared" si="0"/>
        <v>40.833333333333336</v>
      </c>
      <c r="O14" s="204">
        <f t="shared" si="0"/>
        <v>35</v>
      </c>
      <c r="P14" s="204">
        <f t="shared" si="0"/>
        <v>7.5</v>
      </c>
      <c r="Q14" s="199"/>
      <c r="R14" s="199"/>
      <c r="S14" s="189"/>
      <c r="T14" s="189"/>
      <c r="U14" s="144"/>
      <c r="V14" s="144"/>
      <c r="W14" s="144"/>
      <c r="X14" s="144"/>
      <c r="Y14" s="144"/>
    </row>
    <row r="15" spans="2:25">
      <c r="G15" s="69" t="s">
        <v>141</v>
      </c>
      <c r="H15" s="50"/>
      <c r="K15" s="199"/>
      <c r="L15" s="199" t="s">
        <v>130</v>
      </c>
      <c r="M15" s="204">
        <f t="shared" si="0"/>
        <v>11</v>
      </c>
      <c r="N15" s="204">
        <f t="shared" si="0"/>
        <v>44</v>
      </c>
      <c r="O15" s="204">
        <f t="shared" si="0"/>
        <v>37</v>
      </c>
      <c r="P15" s="204">
        <f t="shared" si="0"/>
        <v>8</v>
      </c>
      <c r="Q15" s="199"/>
      <c r="R15" s="199"/>
      <c r="S15" s="189"/>
      <c r="T15" s="189"/>
      <c r="U15" s="144"/>
      <c r="V15" s="144"/>
      <c r="W15" s="144"/>
      <c r="X15" s="144"/>
      <c r="Y15" s="144"/>
    </row>
    <row r="16" spans="2:25">
      <c r="G16" s="69"/>
      <c r="H16" s="50"/>
      <c r="K16" s="199"/>
      <c r="L16" s="199"/>
      <c r="M16" s="199"/>
      <c r="N16" s="199"/>
      <c r="O16" s="199"/>
      <c r="P16" s="199"/>
      <c r="Q16" s="199"/>
      <c r="R16" s="199"/>
      <c r="S16" s="189"/>
      <c r="T16" s="189"/>
      <c r="U16" s="144"/>
      <c r="V16" s="144"/>
      <c r="W16" s="144"/>
      <c r="X16" s="144"/>
      <c r="Y16" s="144"/>
    </row>
    <row r="17" spans="2:25">
      <c r="G17" s="69"/>
      <c r="H17" s="50"/>
      <c r="K17" s="199"/>
      <c r="L17" s="199"/>
      <c r="M17" s="204"/>
      <c r="N17" s="204"/>
      <c r="O17" s="204"/>
      <c r="P17" s="204"/>
      <c r="Q17" s="199"/>
      <c r="R17" s="199"/>
      <c r="S17" s="189"/>
      <c r="T17" s="189"/>
      <c r="U17" s="144"/>
      <c r="V17" s="144"/>
      <c r="W17" s="144"/>
      <c r="X17" s="144"/>
      <c r="Y17" s="144"/>
    </row>
    <row r="18" spans="2:25">
      <c r="D18" s="101"/>
      <c r="E18" s="101"/>
      <c r="F18" s="101"/>
      <c r="G18" s="101"/>
      <c r="H18" s="50"/>
      <c r="K18" s="199"/>
      <c r="L18" s="199"/>
      <c r="M18" s="199"/>
      <c r="N18" s="199"/>
      <c r="O18" s="199"/>
      <c r="P18" s="199"/>
      <c r="Q18" s="199"/>
      <c r="R18" s="199"/>
      <c r="S18" s="199"/>
      <c r="T18" s="144"/>
      <c r="U18" s="144"/>
      <c r="V18" s="144"/>
      <c r="W18" s="144"/>
      <c r="X18" s="144"/>
      <c r="Y18" s="144"/>
    </row>
    <row r="19" spans="2:25">
      <c r="B19" s="48"/>
      <c r="C19" s="48"/>
      <c r="D19" s="101"/>
      <c r="E19" s="101"/>
      <c r="F19" s="101"/>
      <c r="G19" s="101"/>
      <c r="K19" s="199"/>
      <c r="L19" s="199"/>
      <c r="M19" s="199"/>
      <c r="N19" s="199"/>
      <c r="O19" s="199"/>
      <c r="P19" s="199"/>
      <c r="Q19" s="199"/>
      <c r="R19" s="199"/>
      <c r="S19" s="199"/>
      <c r="T19" s="144"/>
      <c r="U19" s="144"/>
      <c r="V19" s="144"/>
      <c r="W19" s="144"/>
      <c r="X19" s="144"/>
      <c r="Y19" s="144"/>
    </row>
    <row r="20" spans="2:25"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2:25"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2:25"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40" spans="2:3">
      <c r="B40" s="22" t="s">
        <v>125</v>
      </c>
      <c r="C40" s="45"/>
    </row>
    <row r="41" spans="2:3">
      <c r="B41" s="22" t="s">
        <v>124</v>
      </c>
      <c r="C41" s="45"/>
    </row>
    <row r="42" spans="2:3">
      <c r="B42" s="22" t="s">
        <v>178</v>
      </c>
    </row>
    <row r="43" spans="2:3">
      <c r="B43" s="22" t="s">
        <v>162</v>
      </c>
    </row>
    <row r="44" spans="2:3">
      <c r="B44" s="22" t="s">
        <v>176</v>
      </c>
      <c r="C44" s="45"/>
    </row>
  </sheetData>
  <sheetProtection sheet="1" objects="1" scenarios="1"/>
  <customSheetViews>
    <customSheetView guid="{9214FEEF-37F5-4A47-978A-4943DD2B1233}" showGridLines="0" fitToPage="1">
      <selection activeCell="B2" sqref="B2"/>
      <pageMargins left="0.75" right="0.75" top="1" bottom="1" header="0.5" footer="0.5"/>
      <pageSetup paperSize="9" scale="90" orientation="landscape" r:id="rId1"/>
      <headerFooter alignWithMargins="0"/>
    </customSheetView>
    <customSheetView guid="{394A0C55-342D-4325-99CE-F2CA790F2BA2}" showPageBreaks="1" fitToPage="1" printArea="1">
      <selection activeCell="E39" sqref="E39"/>
      <pageMargins left="0.75" right="0.75" top="1" bottom="1" header="0.5" footer="0.5"/>
      <pageSetup paperSize="9" scale="89" orientation="landscape" r:id="rId2"/>
      <headerFooter alignWithMargins="0"/>
    </customSheetView>
  </customSheetViews>
  <mergeCells count="2">
    <mergeCell ref="C5:C6"/>
    <mergeCell ref="D5:G5"/>
  </mergeCells>
  <phoneticPr fontId="3" type="noConversion"/>
  <pageMargins left="0.75" right="0.75" top="1" bottom="1" header="0.5" footer="0.5"/>
  <pageSetup paperSize="9" scale="78" orientation="landscape" r:id="rId3"/>
  <headerFooter alignWithMargins="0"/>
  <ignoredErrors>
    <ignoredError sqref="B11:G14 B10:G10 F9:G9 D9 B9" unlockedFormula="1"/>
  </ignoredErrors>
  <drawing r:id="rId4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6"/>
    <pageSetUpPr fitToPage="1"/>
  </sheetPr>
  <dimension ref="B1:S42"/>
  <sheetViews>
    <sheetView zoomScaleNormal="100" workbookViewId="0"/>
  </sheetViews>
  <sheetFormatPr defaultColWidth="9.140625" defaultRowHeight="12.75"/>
  <cols>
    <col min="1" max="1" width="3.7109375" style="189" customWidth="1"/>
    <col min="2" max="2" width="31.28515625" style="189" customWidth="1"/>
    <col min="3" max="3" width="11.7109375" style="189" customWidth="1"/>
    <col min="4" max="7" width="11.5703125" style="189" customWidth="1"/>
    <col min="8" max="8" width="11.5703125" style="190" customWidth="1"/>
    <col min="9" max="9" width="9.140625" style="189"/>
    <col min="10" max="10" width="13" style="189" customWidth="1"/>
    <col min="11" max="16384" width="9.140625" style="189"/>
  </cols>
  <sheetData>
    <row r="1" spans="2:19">
      <c r="B1" s="15"/>
    </row>
    <row r="2" spans="2:19" ht="14.25">
      <c r="B2" s="188" t="s">
        <v>250</v>
      </c>
      <c r="C2" s="188"/>
    </row>
    <row r="3" spans="2:19">
      <c r="D3" s="157"/>
      <c r="E3" s="157"/>
      <c r="F3" s="157"/>
      <c r="G3" s="157"/>
    </row>
    <row r="4" spans="2:19">
      <c r="D4" s="157"/>
      <c r="E4" s="157"/>
      <c r="F4" s="157"/>
      <c r="G4" s="157"/>
    </row>
    <row r="5" spans="2:19">
      <c r="B5" s="191"/>
      <c r="C5" s="317" t="s">
        <v>93</v>
      </c>
      <c r="D5" s="333" t="s">
        <v>1</v>
      </c>
      <c r="E5" s="333"/>
      <c r="F5" s="333"/>
      <c r="G5" s="333"/>
      <c r="H5" s="192"/>
    </row>
    <row r="6" spans="2:19" ht="33">
      <c r="B6" s="193"/>
      <c r="C6" s="340"/>
      <c r="D6" s="194" t="s">
        <v>2</v>
      </c>
      <c r="E6" s="194" t="s">
        <v>3</v>
      </c>
      <c r="F6" s="216" t="s">
        <v>161</v>
      </c>
      <c r="G6" s="194" t="s">
        <v>5</v>
      </c>
      <c r="H6" s="195"/>
      <c r="J6" s="196"/>
      <c r="K6" s="197"/>
      <c r="L6" s="197"/>
      <c r="M6" s="198"/>
      <c r="N6" s="198" t="s">
        <v>2</v>
      </c>
      <c r="O6" s="199" t="s">
        <v>3</v>
      </c>
      <c r="P6" s="199" t="s">
        <v>244</v>
      </c>
      <c r="Q6" s="199" t="s">
        <v>5</v>
      </c>
      <c r="R6" s="199"/>
      <c r="S6" s="199"/>
    </row>
    <row r="7" spans="2:19">
      <c r="B7" s="157" t="s">
        <v>181</v>
      </c>
      <c r="C7" s="200">
        <v>107</v>
      </c>
      <c r="D7" s="197">
        <v>1</v>
      </c>
      <c r="E7" s="197">
        <v>51</v>
      </c>
      <c r="F7" s="197">
        <v>44</v>
      </c>
      <c r="G7" s="197">
        <v>11</v>
      </c>
      <c r="H7" s="195"/>
      <c r="J7" s="196"/>
      <c r="K7" s="197"/>
      <c r="L7" s="197"/>
      <c r="M7" s="199"/>
      <c r="N7" s="199"/>
      <c r="O7" s="199"/>
      <c r="P7" s="199"/>
      <c r="Q7" s="199"/>
      <c r="R7" s="199"/>
      <c r="S7" s="199"/>
    </row>
    <row r="8" spans="2:19">
      <c r="B8" s="157" t="str">
        <f>"1 Sep 2011 - 31 Aug 2012 ("&amp;C8&amp;")"</f>
        <v>1 Sep 2011 - 31 Aug 2012 (128)</v>
      </c>
      <c r="C8" s="201">
        <f>SUM(D8:G8)</f>
        <v>128</v>
      </c>
      <c r="D8" s="197">
        <v>9</v>
      </c>
      <c r="E8" s="197">
        <v>62</v>
      </c>
      <c r="F8" s="197">
        <v>44</v>
      </c>
      <c r="G8" s="197">
        <v>13</v>
      </c>
      <c r="H8" s="195"/>
      <c r="J8" s="202"/>
      <c r="K8" s="203"/>
      <c r="M8" s="204" t="s">
        <v>181</v>
      </c>
      <c r="N8" s="204">
        <f>D7/$C$7*100</f>
        <v>0.93457943925233633</v>
      </c>
      <c r="O8" s="204">
        <f>E7/$C$7*100</f>
        <v>47.663551401869157</v>
      </c>
      <c r="P8" s="204">
        <f>F7/$C$7*100</f>
        <v>41.121495327102799</v>
      </c>
      <c r="Q8" s="204">
        <f>G7/$C$7*100</f>
        <v>10.2803738317757</v>
      </c>
      <c r="R8" s="199"/>
      <c r="S8" s="199"/>
    </row>
    <row r="9" spans="2:19">
      <c r="B9" s="157" t="str">
        <f>"1 Sep 2010 - 31 Aug 2011 ("&amp;C9&amp;")"&amp; CHAR(179)</f>
        <v>1 Sep 2010 - 31 Aug 2011 (155)³</v>
      </c>
      <c r="C9" s="195">
        <v>155</v>
      </c>
      <c r="D9" s="205">
        <v>18</v>
      </c>
      <c r="E9" s="205">
        <v>73</v>
      </c>
      <c r="F9" s="205">
        <v>56</v>
      </c>
      <c r="G9" s="205">
        <v>8</v>
      </c>
      <c r="H9" s="195"/>
      <c r="I9" s="190"/>
      <c r="J9" s="202"/>
      <c r="K9" s="203"/>
      <c r="L9" s="203"/>
      <c r="M9" s="204" t="s">
        <v>134</v>
      </c>
      <c r="N9" s="204">
        <f t="shared" ref="N9:Q13" si="0">D8/$C8*100</f>
        <v>7.03125</v>
      </c>
      <c r="O9" s="204">
        <f t="shared" si="0"/>
        <v>48.4375</v>
      </c>
      <c r="P9" s="204">
        <f t="shared" si="0"/>
        <v>34.375</v>
      </c>
      <c r="Q9" s="204">
        <f t="shared" si="0"/>
        <v>10.15625</v>
      </c>
      <c r="R9" s="199"/>
      <c r="S9" s="199"/>
    </row>
    <row r="10" spans="2:19">
      <c r="B10" s="157" t="str">
        <f>"1 Sep 2009 - 31 Aug 2010 ("&amp;C10&amp;")"&amp; CHAR(179)</f>
        <v>1 Sep 2009 - 31 Aug 2010 (183)³</v>
      </c>
      <c r="C10" s="195">
        <v>183</v>
      </c>
      <c r="D10" s="205">
        <v>11</v>
      </c>
      <c r="E10" s="205">
        <v>75</v>
      </c>
      <c r="F10" s="205">
        <v>82</v>
      </c>
      <c r="G10" s="205">
        <v>15</v>
      </c>
      <c r="H10" s="195"/>
      <c r="J10" s="202"/>
      <c r="K10" s="203"/>
      <c r="L10" s="203"/>
      <c r="M10" s="204" t="s">
        <v>135</v>
      </c>
      <c r="N10" s="204">
        <f t="shared" si="0"/>
        <v>11.612903225806452</v>
      </c>
      <c r="O10" s="204">
        <f t="shared" si="0"/>
        <v>47.096774193548384</v>
      </c>
      <c r="P10" s="204">
        <f t="shared" si="0"/>
        <v>36.129032258064512</v>
      </c>
      <c r="Q10" s="204">
        <f t="shared" si="0"/>
        <v>5.161290322580645</v>
      </c>
      <c r="R10" s="199"/>
      <c r="S10" s="199"/>
    </row>
    <row r="11" spans="2:19">
      <c r="B11" s="171" t="str">
        <f>"1 Sep 2008 - 31 Aug 2009 ("&amp;C11&amp;")"</f>
        <v>1 Sep 2008 - 31 Aug 2009 (242)</v>
      </c>
      <c r="C11" s="195">
        <f>SUM(D11:G11)</f>
        <v>242</v>
      </c>
      <c r="D11" s="206">
        <v>12</v>
      </c>
      <c r="E11" s="206">
        <v>87</v>
      </c>
      <c r="F11" s="206">
        <v>124</v>
      </c>
      <c r="G11" s="206">
        <v>19</v>
      </c>
      <c r="H11" s="195"/>
      <c r="M11" s="204" t="s">
        <v>239</v>
      </c>
      <c r="N11" s="204">
        <f t="shared" si="0"/>
        <v>6.0109289617486334</v>
      </c>
      <c r="O11" s="204">
        <f t="shared" si="0"/>
        <v>40.983606557377051</v>
      </c>
      <c r="P11" s="204">
        <f t="shared" si="0"/>
        <v>44.808743169398909</v>
      </c>
      <c r="Q11" s="204">
        <f t="shared" si="0"/>
        <v>8.1967213114754092</v>
      </c>
      <c r="R11" s="199"/>
      <c r="S11" s="199"/>
    </row>
    <row r="12" spans="2:19">
      <c r="B12" s="207" t="str">
        <f>"1 Sep 2007 - 31 Aug 2008 ("&amp;C12&amp;")"</f>
        <v>1 Sep 2007 - 31 Aug 2008 (221)</v>
      </c>
      <c r="C12" s="208">
        <f>SUM(D12:G12)</f>
        <v>221</v>
      </c>
      <c r="D12" s="209">
        <v>13</v>
      </c>
      <c r="E12" s="209">
        <v>119</v>
      </c>
      <c r="F12" s="209">
        <v>75</v>
      </c>
      <c r="G12" s="209">
        <v>14</v>
      </c>
      <c r="H12" s="195"/>
      <c r="M12" s="199" t="s">
        <v>131</v>
      </c>
      <c r="N12" s="204">
        <f t="shared" si="0"/>
        <v>4.9586776859504136</v>
      </c>
      <c r="O12" s="204">
        <f t="shared" si="0"/>
        <v>35.950413223140501</v>
      </c>
      <c r="P12" s="204">
        <f t="shared" si="0"/>
        <v>51.239669421487598</v>
      </c>
      <c r="Q12" s="204">
        <f t="shared" si="0"/>
        <v>7.8512396694214877</v>
      </c>
      <c r="R12" s="199"/>
      <c r="S12" s="199"/>
    </row>
    <row r="13" spans="2:19">
      <c r="G13" s="181" t="s">
        <v>141</v>
      </c>
      <c r="H13" s="196"/>
      <c r="M13" s="199" t="s">
        <v>132</v>
      </c>
      <c r="N13" s="204">
        <f t="shared" si="0"/>
        <v>5.8823529411764701</v>
      </c>
      <c r="O13" s="204">
        <f t="shared" si="0"/>
        <v>53.846153846153847</v>
      </c>
      <c r="P13" s="204">
        <f t="shared" si="0"/>
        <v>33.936651583710407</v>
      </c>
      <c r="Q13" s="204">
        <f t="shared" si="0"/>
        <v>6.3348416289592757</v>
      </c>
      <c r="R13" s="199"/>
      <c r="S13" s="199"/>
    </row>
    <row r="14" spans="2:19">
      <c r="G14" s="181"/>
      <c r="H14" s="196"/>
    </row>
    <row r="15" spans="2:19">
      <c r="G15" s="181"/>
      <c r="H15" s="196"/>
      <c r="M15" s="199"/>
      <c r="N15" s="199"/>
      <c r="O15" s="199"/>
      <c r="P15" s="199"/>
      <c r="Q15" s="199"/>
    </row>
    <row r="16" spans="2:19">
      <c r="G16" s="181"/>
      <c r="H16" s="196"/>
    </row>
    <row r="17" spans="2:8">
      <c r="B17" s="171"/>
      <c r="C17" s="171"/>
      <c r="D17" s="203"/>
      <c r="E17" s="203"/>
      <c r="F17" s="203"/>
      <c r="G17" s="203"/>
      <c r="H17" s="196"/>
    </row>
    <row r="18" spans="2:8">
      <c r="B18" s="171"/>
      <c r="C18" s="171"/>
      <c r="D18" s="203"/>
      <c r="E18" s="203"/>
      <c r="F18" s="203"/>
      <c r="G18" s="203"/>
      <c r="H18" s="196"/>
    </row>
    <row r="19" spans="2:8">
      <c r="B19" s="171"/>
      <c r="C19" s="171"/>
      <c r="D19" s="203"/>
      <c r="E19" s="203"/>
      <c r="F19" s="203"/>
      <c r="G19" s="203"/>
      <c r="H19" s="196"/>
    </row>
    <row r="20" spans="2:8">
      <c r="B20" s="171"/>
      <c r="C20" s="171"/>
      <c r="D20" s="203"/>
      <c r="E20" s="203"/>
      <c r="F20" s="203"/>
      <c r="G20" s="203"/>
    </row>
    <row r="38" spans="2:3">
      <c r="B38" s="157" t="s">
        <v>125</v>
      </c>
    </row>
    <row r="39" spans="2:3">
      <c r="B39" s="157" t="s">
        <v>164</v>
      </c>
    </row>
    <row r="40" spans="2:3">
      <c r="B40" s="157" t="s">
        <v>133</v>
      </c>
    </row>
    <row r="41" spans="2:3">
      <c r="B41" s="22" t="s">
        <v>179</v>
      </c>
    </row>
    <row r="42" spans="2:3">
      <c r="B42" s="22" t="s">
        <v>162</v>
      </c>
      <c r="C42" s="157"/>
    </row>
  </sheetData>
  <sheetProtection sheet="1" objects="1" scenarios="1"/>
  <customSheetViews>
    <customSheetView guid="{9214FEEF-37F5-4A47-978A-4943DD2B1233}" fitToPage="1">
      <pageMargins left="0.25" right="0.25" top="0.75" bottom="0.75" header="0.3" footer="0.3"/>
      <pageSetup paperSize="9" scale="79" fitToHeight="0" orientation="landscape" r:id="rId1"/>
      <headerFooter alignWithMargins="0"/>
    </customSheetView>
    <customSheetView guid="{394A0C55-342D-4325-99CE-F2CA790F2BA2}" showPageBreaks="1" fitToPage="1" printArea="1">
      <pageMargins left="0.25" right="0.25" top="0.75" bottom="0.75" header="0.3" footer="0.3"/>
      <pageSetup paperSize="9" scale="79" fitToHeight="0" orientation="landscape" r:id="rId2"/>
      <headerFooter alignWithMargins="0"/>
    </customSheetView>
  </customSheetViews>
  <mergeCells count="2">
    <mergeCell ref="C5:C6"/>
    <mergeCell ref="D5:G5"/>
  </mergeCells>
  <phoneticPr fontId="20" type="noConversion"/>
  <pageMargins left="0.25" right="0.25" top="0.75" bottom="0.75" header="0.3" footer="0.3"/>
  <pageSetup paperSize="9" scale="83" orientation="landscape" r:id="rId3"/>
  <headerFooter alignWithMargins="0"/>
  <ignoredErrors>
    <ignoredError sqref="B8:B12 C8:C12" unlockedFormula="1"/>
  </ignoredErrors>
  <drawing r:id="rId4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16"/>
    <pageSetUpPr fitToPage="1"/>
  </sheetPr>
  <dimension ref="B2:R45"/>
  <sheetViews>
    <sheetView zoomScaleNormal="100" workbookViewId="0"/>
  </sheetViews>
  <sheetFormatPr defaultColWidth="9.140625" defaultRowHeight="12.75"/>
  <cols>
    <col min="1" max="1" width="3.7109375" style="15" customWidth="1"/>
    <col min="2" max="2" width="32.5703125" style="15" customWidth="1"/>
    <col min="3" max="3" width="11.7109375" style="15" customWidth="1"/>
    <col min="4" max="5" width="11.5703125" style="15" customWidth="1"/>
    <col min="6" max="6" width="14.42578125" style="15" customWidth="1"/>
    <col min="7" max="7" width="11.5703125" style="15" customWidth="1"/>
    <col min="8" max="8" width="11.5703125" style="32" customWidth="1"/>
    <col min="9" max="9" width="9.140625" style="15"/>
    <col min="10" max="10" width="13" style="15" customWidth="1"/>
    <col min="11" max="16384" width="9.140625" style="15"/>
  </cols>
  <sheetData>
    <row r="2" spans="2:18" ht="14.25">
      <c r="B2" s="188" t="s">
        <v>251</v>
      </c>
      <c r="C2" s="188"/>
      <c r="D2" s="189"/>
      <c r="E2" s="189"/>
      <c r="F2" s="189"/>
      <c r="G2" s="189"/>
      <c r="H2" s="190"/>
      <c r="I2" s="189"/>
      <c r="J2" s="189"/>
      <c r="K2" s="189"/>
      <c r="L2" s="189"/>
      <c r="M2" s="189"/>
      <c r="N2" s="189"/>
    </row>
    <row r="3" spans="2:18">
      <c r="D3" s="22"/>
      <c r="E3" s="22"/>
      <c r="F3" s="22"/>
      <c r="G3" s="22"/>
    </row>
    <row r="4" spans="2:18">
      <c r="D4" s="22"/>
      <c r="E4" s="22"/>
      <c r="F4" s="22"/>
      <c r="G4" s="22"/>
    </row>
    <row r="5" spans="2:18">
      <c r="B5" s="65"/>
      <c r="C5" s="312" t="s">
        <v>93</v>
      </c>
      <c r="D5" s="335" t="s">
        <v>1</v>
      </c>
      <c r="E5" s="335"/>
      <c r="F5" s="335"/>
      <c r="G5" s="335"/>
      <c r="H5" s="100"/>
      <c r="J5" s="119"/>
      <c r="K5" s="119"/>
      <c r="L5" s="119"/>
      <c r="M5" s="119"/>
      <c r="N5" s="119"/>
      <c r="O5" s="119"/>
      <c r="P5" s="119"/>
      <c r="Q5" s="119"/>
    </row>
    <row r="6" spans="2:18" ht="33">
      <c r="B6" s="68"/>
      <c r="C6" s="334"/>
      <c r="D6" s="109" t="s">
        <v>2</v>
      </c>
      <c r="E6" s="109" t="s">
        <v>3</v>
      </c>
      <c r="F6" s="216" t="s">
        <v>160</v>
      </c>
      <c r="G6" s="109" t="s">
        <v>5</v>
      </c>
      <c r="H6" s="55"/>
      <c r="J6" s="124"/>
      <c r="K6" s="120"/>
      <c r="L6" s="120" t="s">
        <v>2</v>
      </c>
      <c r="M6" s="120" t="s">
        <v>3</v>
      </c>
      <c r="N6" s="120" t="str">
        <f>"Requires improvement / Satisfactory"&amp;CHAR(179)</f>
        <v>Requires improvement / Satisfactory³</v>
      </c>
      <c r="O6" s="120" t="s">
        <v>5</v>
      </c>
      <c r="P6" s="119"/>
      <c r="Q6" s="119"/>
      <c r="R6" s="119"/>
    </row>
    <row r="7" spans="2:18">
      <c r="B7" s="110" t="s">
        <v>226</v>
      </c>
      <c r="C7" s="210">
        <v>59</v>
      </c>
      <c r="D7" s="102">
        <v>3</v>
      </c>
      <c r="E7" s="102">
        <v>30</v>
      </c>
      <c r="F7" s="102">
        <v>17</v>
      </c>
      <c r="G7" s="102">
        <v>9</v>
      </c>
      <c r="H7" s="55"/>
      <c r="J7" s="124"/>
      <c r="K7" s="120"/>
      <c r="L7" s="120"/>
      <c r="M7" s="120"/>
      <c r="N7" s="120"/>
      <c r="O7" s="120"/>
      <c r="P7" s="119"/>
      <c r="Q7" s="176"/>
      <c r="R7" s="119"/>
    </row>
    <row r="8" spans="2:18">
      <c r="B8" s="22" t="str">
        <f>"1 Sep 2011 - 31 Aug 2012 ("&amp;C8&amp;")"</f>
        <v>1 Sep 2011 - 31 Aug 2012 (63)</v>
      </c>
      <c r="C8" s="55">
        <f>SUM(D8:G8)</f>
        <v>63</v>
      </c>
      <c r="D8" s="67">
        <v>3</v>
      </c>
      <c r="E8" s="67">
        <v>37</v>
      </c>
      <c r="F8" s="67">
        <v>20</v>
      </c>
      <c r="G8" s="67">
        <v>3</v>
      </c>
      <c r="H8" s="55"/>
      <c r="J8" s="186"/>
      <c r="K8" s="272" t="s">
        <v>226</v>
      </c>
      <c r="L8" s="121">
        <f>D7/$C$7*100</f>
        <v>5.0847457627118651</v>
      </c>
      <c r="M8" s="121">
        <f>E7/$C$7*100</f>
        <v>50.847457627118644</v>
      </c>
      <c r="N8" s="121">
        <f>F7/$C$7*100</f>
        <v>28.8135593220339</v>
      </c>
      <c r="O8" s="121">
        <f>G7/$C$7*100</f>
        <v>15.254237288135593</v>
      </c>
      <c r="P8" s="119"/>
      <c r="Q8" s="176"/>
      <c r="R8" s="119"/>
    </row>
    <row r="9" spans="2:18">
      <c r="B9" s="22" t="str">
        <f>"1 Sep 2010 - 31 Aug 2011 ("&amp;C9&amp;")"&amp; CHAR(178)</f>
        <v>1 Sep 2010 - 31 Aug 2011 (73)²</v>
      </c>
      <c r="C9" s="55">
        <v>73</v>
      </c>
      <c r="D9" s="67">
        <v>2</v>
      </c>
      <c r="E9" s="67">
        <v>43</v>
      </c>
      <c r="F9" s="67">
        <v>26</v>
      </c>
      <c r="G9" s="67">
        <v>2</v>
      </c>
      <c r="H9" s="55"/>
      <c r="J9" s="186"/>
      <c r="K9" s="122" t="s">
        <v>169</v>
      </c>
      <c r="L9" s="121">
        <f t="shared" ref="L9:O13" si="0">D8/$C8*100</f>
        <v>4.7619047619047619</v>
      </c>
      <c r="M9" s="121">
        <f t="shared" si="0"/>
        <v>58.730158730158735</v>
      </c>
      <c r="N9" s="121">
        <f t="shared" si="0"/>
        <v>31.746031746031743</v>
      </c>
      <c r="O9" s="121">
        <f t="shared" si="0"/>
        <v>4.7619047619047619</v>
      </c>
      <c r="P9" s="119"/>
      <c r="Q9" s="176"/>
      <c r="R9" s="119"/>
    </row>
    <row r="10" spans="2:18">
      <c r="B10" s="22" t="str">
        <f>"1 Sep 2009 - 31 Aug 2010 ("&amp;C10&amp;")"&amp; CHAR(178)</f>
        <v>1 Sep 2009 - 31 Aug 2010 (69)²</v>
      </c>
      <c r="C10" s="55">
        <v>69</v>
      </c>
      <c r="D10" s="67">
        <v>0</v>
      </c>
      <c r="E10" s="67">
        <v>44</v>
      </c>
      <c r="F10" s="67">
        <v>20</v>
      </c>
      <c r="G10" s="67">
        <v>5</v>
      </c>
      <c r="H10" s="55"/>
      <c r="J10" s="186"/>
      <c r="K10" s="122" t="str">
        <f>"1 Sep 2010 - 31 Aug 2011 (73)"&amp; CHAR(178)</f>
        <v>1 Sep 2010 - 31 Aug 2011 (73)²</v>
      </c>
      <c r="L10" s="121">
        <f t="shared" si="0"/>
        <v>2.7397260273972601</v>
      </c>
      <c r="M10" s="121">
        <f t="shared" si="0"/>
        <v>58.904109589041099</v>
      </c>
      <c r="N10" s="121">
        <f t="shared" si="0"/>
        <v>35.61643835616438</v>
      </c>
      <c r="O10" s="121">
        <f t="shared" si="0"/>
        <v>2.7397260273972601</v>
      </c>
      <c r="P10" s="119"/>
      <c r="Q10" s="176"/>
      <c r="R10" s="119"/>
    </row>
    <row r="11" spans="2:18">
      <c r="B11" s="66" t="str">
        <f>"1 Sep 2008 - 31 Aug 2009 ("&amp;C11&amp;")"</f>
        <v>1 Sep 2008 - 31 Aug 2009 (68)</v>
      </c>
      <c r="C11" s="55">
        <f>SUM(D11:G11)</f>
        <v>68</v>
      </c>
      <c r="D11" s="67">
        <v>4</v>
      </c>
      <c r="E11" s="67">
        <v>30</v>
      </c>
      <c r="F11" s="67">
        <v>32</v>
      </c>
      <c r="G11" s="67">
        <v>2</v>
      </c>
      <c r="H11" s="55"/>
      <c r="J11" s="119"/>
      <c r="K11" s="240" t="str">
        <f>"1 Sep 2009 - 31 Aug 2010 (69)"&amp; CHAR(178)</f>
        <v>1 Sep 2009 - 31 Aug 2010 (69)²</v>
      </c>
      <c r="L11" s="121">
        <f t="shared" si="0"/>
        <v>0</v>
      </c>
      <c r="M11" s="121">
        <f t="shared" si="0"/>
        <v>63.768115942028977</v>
      </c>
      <c r="N11" s="121">
        <f t="shared" si="0"/>
        <v>28.985507246376812</v>
      </c>
      <c r="O11" s="121">
        <f t="shared" si="0"/>
        <v>7.2463768115942031</v>
      </c>
      <c r="P11" s="119"/>
      <c r="Q11" s="176"/>
      <c r="R11" s="119"/>
    </row>
    <row r="12" spans="2:18">
      <c r="B12" s="23" t="str">
        <f>"1 Sep 2007 - 31 Aug 2008 ("&amp;C12&amp;")"</f>
        <v>1 Sep 2007 - 31 Aug 2008 (49)</v>
      </c>
      <c r="C12" s="53">
        <f>SUM(D12:G12)</f>
        <v>49</v>
      </c>
      <c r="D12" s="57">
        <v>3</v>
      </c>
      <c r="E12" s="57">
        <v>17</v>
      </c>
      <c r="F12" s="57">
        <v>22</v>
      </c>
      <c r="G12" s="57">
        <v>7</v>
      </c>
      <c r="H12" s="64"/>
      <c r="J12" s="119"/>
      <c r="K12" s="123" t="s">
        <v>136</v>
      </c>
      <c r="L12" s="121">
        <f t="shared" si="0"/>
        <v>5.8823529411764701</v>
      </c>
      <c r="M12" s="121">
        <f t="shared" si="0"/>
        <v>44.117647058823529</v>
      </c>
      <c r="N12" s="121">
        <f t="shared" si="0"/>
        <v>47.058823529411761</v>
      </c>
      <c r="O12" s="121">
        <f t="shared" si="0"/>
        <v>2.9411764705882351</v>
      </c>
      <c r="P12" s="119"/>
      <c r="Q12" s="176"/>
      <c r="R12" s="119"/>
    </row>
    <row r="13" spans="2:18">
      <c r="B13" s="45"/>
      <c r="C13" s="45"/>
      <c r="G13" s="69" t="s">
        <v>141</v>
      </c>
      <c r="H13" s="50"/>
      <c r="J13" s="119"/>
      <c r="K13" s="123" t="s">
        <v>137</v>
      </c>
      <c r="L13" s="121">
        <f t="shared" si="0"/>
        <v>6.1224489795918364</v>
      </c>
      <c r="M13" s="121">
        <f t="shared" si="0"/>
        <v>34.693877551020407</v>
      </c>
      <c r="N13" s="121">
        <f t="shared" si="0"/>
        <v>44.897959183673471</v>
      </c>
      <c r="O13" s="121">
        <f t="shared" si="0"/>
        <v>14.285714285714285</v>
      </c>
      <c r="P13" s="119"/>
      <c r="Q13" s="176"/>
      <c r="R13" s="119"/>
    </row>
    <row r="14" spans="2:18">
      <c r="B14" s="48"/>
      <c r="C14" s="48"/>
      <c r="D14" s="101"/>
      <c r="E14" s="101"/>
      <c r="F14" s="101"/>
      <c r="G14" s="101"/>
      <c r="H14" s="50"/>
      <c r="J14" s="119"/>
      <c r="K14" s="119"/>
      <c r="L14" s="119"/>
      <c r="M14" s="119"/>
      <c r="N14" s="119"/>
      <c r="O14" s="119"/>
      <c r="P14" s="119"/>
      <c r="Q14" s="176"/>
      <c r="R14" s="119"/>
    </row>
    <row r="15" spans="2:18">
      <c r="B15" s="48"/>
      <c r="C15" s="48"/>
      <c r="D15" s="101"/>
      <c r="E15" s="101"/>
      <c r="F15" s="101"/>
      <c r="G15" s="101"/>
      <c r="H15" s="50"/>
      <c r="J15" s="119"/>
      <c r="K15" s="119"/>
      <c r="L15" s="119"/>
      <c r="M15" s="119"/>
      <c r="N15" s="119"/>
      <c r="O15" s="119"/>
      <c r="P15" s="119"/>
      <c r="Q15" s="176"/>
    </row>
    <row r="16" spans="2:18">
      <c r="B16" s="48"/>
      <c r="C16" s="48"/>
      <c r="D16" s="101"/>
      <c r="E16" s="101"/>
      <c r="F16" s="101"/>
      <c r="G16" s="101"/>
      <c r="H16" s="50"/>
      <c r="K16" s="176"/>
      <c r="L16" s="176"/>
      <c r="M16" s="176"/>
      <c r="N16" s="176"/>
      <c r="O16" s="176"/>
      <c r="P16" s="176"/>
      <c r="Q16" s="176"/>
    </row>
    <row r="17" spans="2:8">
      <c r="B17" s="48"/>
      <c r="C17" s="48"/>
      <c r="D17" s="101"/>
      <c r="E17" s="101"/>
      <c r="F17" s="101"/>
      <c r="G17" s="101"/>
      <c r="H17" s="50"/>
    </row>
    <row r="18" spans="2:8">
      <c r="B18" s="48"/>
      <c r="C18" s="48"/>
      <c r="D18" s="101"/>
      <c r="E18" s="101"/>
      <c r="F18" s="101"/>
      <c r="G18" s="101"/>
      <c r="H18" s="50"/>
    </row>
    <row r="19" spans="2:8">
      <c r="B19" s="48"/>
      <c r="C19" s="48"/>
      <c r="D19" s="101"/>
      <c r="E19" s="101"/>
      <c r="F19" s="101"/>
      <c r="G19" s="101"/>
    </row>
    <row r="42" spans="2:3">
      <c r="B42" s="22" t="s">
        <v>125</v>
      </c>
    </row>
    <row r="43" spans="2:3">
      <c r="B43" s="22" t="s">
        <v>138</v>
      </c>
    </row>
    <row r="44" spans="2:3">
      <c r="B44" s="22" t="s">
        <v>178</v>
      </c>
    </row>
    <row r="45" spans="2:3">
      <c r="B45" s="22" t="s">
        <v>162</v>
      </c>
      <c r="C45" s="45"/>
    </row>
  </sheetData>
  <sheetProtection sheet="1" objects="1" scenarios="1"/>
  <customSheetViews>
    <customSheetView guid="{9214FEEF-37F5-4A47-978A-4943DD2B1233}" fitToPage="1">
      <selection activeCell="B2" sqref="B2"/>
      <pageMargins left="0.75" right="0.75" top="1" bottom="1" header="0.5" footer="0.5"/>
      <pageSetup paperSize="9" scale="73" fitToHeight="0" orientation="landscape" r:id="rId1"/>
      <headerFooter alignWithMargins="0"/>
    </customSheetView>
    <customSheetView guid="{394A0C55-342D-4325-99CE-F2CA790F2BA2}" showPageBreaks="1" fitToPage="1" printArea="1">
      <selection activeCell="B2" sqref="B2"/>
      <pageMargins left="0.75" right="0.75" top="1" bottom="1" header="0.5" footer="0.5"/>
      <pageSetup paperSize="9" scale="71" fitToHeight="0" orientation="landscape" r:id="rId2"/>
      <headerFooter alignWithMargins="0"/>
    </customSheetView>
  </customSheetViews>
  <mergeCells count="2">
    <mergeCell ref="C5:C6"/>
    <mergeCell ref="D5:G5"/>
  </mergeCells>
  <phoneticPr fontId="20" type="noConversion"/>
  <pageMargins left="0.75" right="0.75" top="1" bottom="1" header="0.5" footer="0.5"/>
  <pageSetup paperSize="9" scale="71" orientation="landscape" r:id="rId3"/>
  <headerFooter alignWithMargins="0"/>
  <ignoredErrors>
    <ignoredError sqref="C11:D12 B10:B12 C8 B8:B9 K10:O13 L8:O9" unlockedFormula="1"/>
  </ignoredErrors>
  <drawing r:id="rId4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>
    <tabColor indexed="16"/>
    <pageSetUpPr fitToPage="1"/>
  </sheetPr>
  <dimension ref="B2:T40"/>
  <sheetViews>
    <sheetView zoomScaleNormal="100" workbookViewId="0"/>
  </sheetViews>
  <sheetFormatPr defaultColWidth="9.140625" defaultRowHeight="12.75"/>
  <cols>
    <col min="1" max="1" width="3.7109375" style="15" customWidth="1"/>
    <col min="2" max="2" width="32.5703125" style="15" customWidth="1"/>
    <col min="3" max="3" width="11.7109375" style="15" customWidth="1"/>
    <col min="4" max="7" width="11.5703125" style="15" customWidth="1"/>
    <col min="8" max="8" width="11.5703125" style="32" customWidth="1"/>
    <col min="9" max="9" width="9.140625" style="15"/>
    <col min="10" max="10" width="13" style="15" customWidth="1"/>
    <col min="11" max="16384" width="9.140625" style="15"/>
  </cols>
  <sheetData>
    <row r="2" spans="2:20">
      <c r="B2" s="46" t="s">
        <v>252</v>
      </c>
      <c r="C2" s="46"/>
    </row>
    <row r="3" spans="2:20" ht="14.25">
      <c r="B3" s="46" t="s">
        <v>240</v>
      </c>
      <c r="D3" s="22"/>
      <c r="E3" s="22"/>
      <c r="F3" s="22"/>
      <c r="G3" s="22"/>
    </row>
    <row r="4" spans="2:20">
      <c r="D4" s="22"/>
      <c r="E4" s="22"/>
      <c r="F4" s="22"/>
      <c r="G4" s="22"/>
    </row>
    <row r="5" spans="2:20">
      <c r="B5" s="65"/>
      <c r="C5" s="312" t="s">
        <v>93</v>
      </c>
      <c r="D5" s="335" t="s">
        <v>1</v>
      </c>
      <c r="E5" s="335"/>
      <c r="F5" s="335"/>
      <c r="G5" s="335"/>
      <c r="H5" s="100"/>
      <c r="L5" s="119"/>
      <c r="M5" s="119"/>
      <c r="N5" s="119"/>
      <c r="O5" s="119"/>
      <c r="P5" s="119"/>
      <c r="Q5" s="119"/>
      <c r="R5" s="119"/>
      <c r="S5" s="119"/>
      <c r="T5" s="119"/>
    </row>
    <row r="6" spans="2:20" ht="33">
      <c r="B6" s="68"/>
      <c r="C6" s="334"/>
      <c r="D6" s="109" t="s">
        <v>2</v>
      </c>
      <c r="E6" s="109" t="s">
        <v>3</v>
      </c>
      <c r="F6" s="216" t="s">
        <v>160</v>
      </c>
      <c r="G6" s="109" t="s">
        <v>5</v>
      </c>
      <c r="H6" s="55"/>
      <c r="J6" s="54"/>
      <c r="K6" s="109"/>
      <c r="L6" s="120"/>
      <c r="M6" s="120"/>
      <c r="N6" s="211" t="s">
        <v>2</v>
      </c>
      <c r="O6" s="211" t="s">
        <v>3</v>
      </c>
      <c r="P6" s="211" t="str">
        <f>"Requires improvement / Satisfactory"&amp;CHAR(179)</f>
        <v>Requires improvement / Satisfactory³</v>
      </c>
      <c r="Q6" s="211" t="s">
        <v>5</v>
      </c>
      <c r="R6" s="119"/>
      <c r="S6" s="119"/>
      <c r="T6" s="176"/>
    </row>
    <row r="7" spans="2:20">
      <c r="B7" s="110" t="s">
        <v>241</v>
      </c>
      <c r="C7" s="213">
        <v>1058</v>
      </c>
      <c r="D7" s="212">
        <v>147</v>
      </c>
      <c r="E7" s="212">
        <v>592</v>
      </c>
      <c r="F7" s="212">
        <v>284</v>
      </c>
      <c r="G7" s="212">
        <v>35</v>
      </c>
      <c r="H7" s="55"/>
      <c r="J7" s="54"/>
      <c r="K7" s="109"/>
      <c r="L7" s="120"/>
      <c r="M7" s="295" t="s">
        <v>241</v>
      </c>
      <c r="N7" s="121">
        <f>D7/$C$7*100</f>
        <v>13.894139886578449</v>
      </c>
      <c r="O7" s="121">
        <f>E7/$C$7*100</f>
        <v>55.954631379962194</v>
      </c>
      <c r="P7" s="121">
        <f>F7/$C$7*100</f>
        <v>26.843100189035919</v>
      </c>
      <c r="Q7" s="121">
        <f>G7/$C$7*100</f>
        <v>3.3081285444234401</v>
      </c>
      <c r="R7" s="119"/>
      <c r="S7" s="119"/>
      <c r="T7" s="176"/>
    </row>
    <row r="8" spans="2:20">
      <c r="B8" s="22" t="s">
        <v>140</v>
      </c>
      <c r="C8" s="112">
        <v>1130</v>
      </c>
      <c r="D8" s="67">
        <v>151</v>
      </c>
      <c r="E8" s="67">
        <v>574</v>
      </c>
      <c r="F8" s="67">
        <v>371</v>
      </c>
      <c r="G8" s="67">
        <v>34</v>
      </c>
      <c r="H8" s="55"/>
      <c r="J8" s="56"/>
      <c r="K8" s="185"/>
      <c r="L8" s="121"/>
      <c r="M8" s="121" t="s">
        <v>140</v>
      </c>
      <c r="N8" s="121">
        <f>D8/C$8*100</f>
        <v>13.362831858407079</v>
      </c>
      <c r="O8" s="121">
        <f>E8/$C$8*100</f>
        <v>50.796460176991154</v>
      </c>
      <c r="P8" s="121">
        <f>F8/$C$8*100</f>
        <v>32.831858407079643</v>
      </c>
      <c r="Q8" s="121">
        <f>G8/$C$8*100</f>
        <v>3.0088495575221237</v>
      </c>
      <c r="R8" s="119"/>
      <c r="S8" s="119"/>
      <c r="T8" s="176"/>
    </row>
    <row r="9" spans="2:20">
      <c r="B9" s="66" t="s">
        <v>121</v>
      </c>
      <c r="C9" s="112">
        <v>1313</v>
      </c>
      <c r="D9" s="67">
        <v>160</v>
      </c>
      <c r="E9" s="67">
        <v>665</v>
      </c>
      <c r="F9" s="67">
        <v>466</v>
      </c>
      <c r="G9" s="67">
        <v>22</v>
      </c>
      <c r="H9" s="55"/>
      <c r="J9" s="56"/>
      <c r="K9" s="185"/>
      <c r="L9" s="121"/>
      <c r="M9" s="121" t="s">
        <v>121</v>
      </c>
      <c r="N9" s="121">
        <f>D9/$C$9*100</f>
        <v>12.185833968012187</v>
      </c>
      <c r="O9" s="121">
        <f>E9/$C$9*100</f>
        <v>50.64737242955065</v>
      </c>
      <c r="P9" s="121">
        <f>F9/$C$9*100</f>
        <v>35.491241431835491</v>
      </c>
      <c r="Q9" s="121">
        <f>G9/$C$9*100</f>
        <v>1.6755521706016754</v>
      </c>
      <c r="R9" s="119"/>
      <c r="S9" s="119"/>
      <c r="T9" s="176"/>
    </row>
    <row r="10" spans="2:20">
      <c r="B10" s="23" t="s">
        <v>122</v>
      </c>
      <c r="C10" s="113">
        <v>1253</v>
      </c>
      <c r="D10" s="57">
        <v>134</v>
      </c>
      <c r="E10" s="57">
        <v>613</v>
      </c>
      <c r="F10" s="57">
        <v>475</v>
      </c>
      <c r="G10" s="57">
        <v>31</v>
      </c>
      <c r="H10" s="55"/>
      <c r="J10" s="56"/>
      <c r="K10" s="185"/>
      <c r="L10" s="121"/>
      <c r="M10" s="121" t="s">
        <v>122</v>
      </c>
      <c r="N10" s="121">
        <f>D10/$C$10*100</f>
        <v>10.694333599361533</v>
      </c>
      <c r="O10" s="121">
        <f>E10/$C$10*100</f>
        <v>48.922585794094175</v>
      </c>
      <c r="P10" s="121">
        <f>F10/$C$10*100</f>
        <v>37.909018355945726</v>
      </c>
      <c r="Q10" s="121">
        <f>G10/$C$10*100</f>
        <v>2.4740622505985637</v>
      </c>
      <c r="R10" s="119"/>
      <c r="S10" s="119"/>
      <c r="T10" s="176"/>
    </row>
    <row r="11" spans="2:20">
      <c r="B11" s="45"/>
      <c r="C11" s="45"/>
      <c r="G11" s="69" t="s">
        <v>120</v>
      </c>
      <c r="H11" s="55"/>
      <c r="J11" s="58"/>
      <c r="K11" s="176"/>
      <c r="L11" s="119"/>
      <c r="M11" s="119"/>
      <c r="N11" s="119"/>
      <c r="O11" s="119"/>
      <c r="P11" s="119"/>
      <c r="Q11" s="119"/>
      <c r="R11" s="119"/>
      <c r="S11" s="119"/>
      <c r="T11" s="176"/>
    </row>
    <row r="12" spans="2:20">
      <c r="B12" s="48"/>
      <c r="C12" s="48"/>
      <c r="D12" s="101"/>
      <c r="E12" s="101"/>
      <c r="F12" s="101"/>
      <c r="G12" s="101"/>
      <c r="H12" s="64"/>
      <c r="K12" s="176"/>
      <c r="L12" s="119"/>
      <c r="M12" s="119"/>
      <c r="N12" s="119"/>
      <c r="O12" s="119"/>
      <c r="P12" s="119"/>
      <c r="Q12" s="119"/>
      <c r="R12" s="119"/>
      <c r="S12" s="119"/>
      <c r="T12" s="176"/>
    </row>
    <row r="13" spans="2:20">
      <c r="B13" s="48"/>
      <c r="C13" s="48"/>
      <c r="D13" s="101"/>
      <c r="E13" s="101"/>
      <c r="F13" s="101"/>
      <c r="G13" s="101"/>
      <c r="H13" s="64"/>
      <c r="K13" s="176"/>
      <c r="L13" s="176"/>
      <c r="M13" s="119"/>
      <c r="N13" s="119"/>
      <c r="O13" s="119"/>
      <c r="P13" s="119"/>
      <c r="Q13" s="119"/>
      <c r="R13" s="119"/>
      <c r="S13" s="176"/>
      <c r="T13" s="176"/>
    </row>
    <row r="14" spans="2:20">
      <c r="B14" s="48"/>
      <c r="C14" s="48"/>
      <c r="D14" s="101"/>
      <c r="E14" s="101"/>
      <c r="F14" s="101"/>
      <c r="G14" s="101"/>
      <c r="H14" s="64"/>
      <c r="M14" s="176"/>
      <c r="N14" s="176"/>
      <c r="O14" s="176"/>
      <c r="P14" s="176"/>
      <c r="Q14" s="176"/>
      <c r="R14" s="176"/>
      <c r="S14" s="176"/>
      <c r="T14" s="176"/>
    </row>
    <row r="15" spans="2:20">
      <c r="B15" s="48"/>
      <c r="C15" s="48"/>
      <c r="D15" s="101"/>
      <c r="E15" s="101"/>
      <c r="F15" s="101"/>
      <c r="G15" s="101"/>
      <c r="H15" s="64"/>
    </row>
    <row r="16" spans="2:20">
      <c r="B16" s="48"/>
      <c r="C16" s="48"/>
      <c r="D16" s="101"/>
      <c r="E16" s="101"/>
      <c r="F16" s="101"/>
      <c r="G16" s="101"/>
      <c r="H16" s="50"/>
    </row>
    <row r="17" spans="2:8">
      <c r="B17" s="48"/>
      <c r="C17" s="48"/>
      <c r="D17" s="101"/>
      <c r="E17" s="101"/>
      <c r="F17" s="101"/>
      <c r="G17" s="101"/>
      <c r="H17" s="50"/>
    </row>
    <row r="18" spans="2:8">
      <c r="B18" s="48"/>
      <c r="C18" s="48"/>
      <c r="D18" s="101"/>
      <c r="E18" s="101"/>
      <c r="F18" s="101"/>
      <c r="G18" s="101"/>
      <c r="H18" s="50"/>
    </row>
    <row r="19" spans="2:8">
      <c r="H19" s="50"/>
    </row>
    <row r="37" spans="2:12">
      <c r="B37" s="22" t="s">
        <v>139</v>
      </c>
      <c r="C37" s="45"/>
    </row>
    <row r="38" spans="2:12" ht="23.25" customHeight="1">
      <c r="B38" s="341" t="s">
        <v>142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</row>
    <row r="39" spans="2:12">
      <c r="B39" s="22" t="s">
        <v>163</v>
      </c>
    </row>
    <row r="40" spans="2:12">
      <c r="B40" s="22" t="s">
        <v>162</v>
      </c>
    </row>
  </sheetData>
  <sheetProtection sheet="1" objects="1" scenarios="1"/>
  <customSheetViews>
    <customSheetView guid="{9214FEEF-37F5-4A47-978A-4943DD2B1233}" fitToPage="1">
      <selection activeCell="B2" sqref="B2:B3"/>
      <pageMargins left="0.75" right="0.75" top="1" bottom="1" header="0.5" footer="0.5"/>
      <pageSetup paperSize="9" scale="68" orientation="landscape" r:id="rId1"/>
      <headerFooter alignWithMargins="0"/>
    </customSheetView>
    <customSheetView guid="{394A0C55-342D-4325-99CE-F2CA790F2BA2}" showPageBreaks="1" fitToPage="1" printArea="1">
      <selection activeCell="B2" sqref="B2:B3"/>
      <pageMargins left="0.75" right="0.75" top="1" bottom="1" header="0.5" footer="0.5"/>
      <pageSetup paperSize="9" scale="68" orientation="landscape" r:id="rId2"/>
      <headerFooter alignWithMargins="0"/>
    </customSheetView>
  </customSheetViews>
  <mergeCells count="3">
    <mergeCell ref="C5:C6"/>
    <mergeCell ref="D5:G5"/>
    <mergeCell ref="B38:L38"/>
  </mergeCells>
  <pageMargins left="0.75" right="0.75" top="1" bottom="1" header="0.5" footer="0.5"/>
  <pageSetup paperSize="9" scale="82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4"/>
  </sheetPr>
  <dimension ref="B3:M294"/>
  <sheetViews>
    <sheetView topLeftCell="A163" workbookViewId="0">
      <selection activeCell="D17" sqref="D17"/>
    </sheetView>
  </sheetViews>
  <sheetFormatPr defaultColWidth="9.140625" defaultRowHeight="12.75"/>
  <cols>
    <col min="1" max="1" width="3.7109375" style="1" customWidth="1"/>
    <col min="2" max="2" width="9.140625" style="1"/>
    <col min="3" max="3" width="31.42578125" style="6" customWidth="1"/>
    <col min="4" max="16384" width="9.140625" style="1"/>
  </cols>
  <sheetData>
    <row r="3" spans="2:3">
      <c r="B3" s="11" t="s">
        <v>149</v>
      </c>
    </row>
    <row r="4" spans="2:3">
      <c r="B4" s="11" t="s">
        <v>62</v>
      </c>
    </row>
    <row r="5" spans="2:3">
      <c r="B5" s="11" t="s">
        <v>63</v>
      </c>
    </row>
    <row r="6" spans="2:3">
      <c r="B6" s="11" t="s">
        <v>64</v>
      </c>
    </row>
    <row r="7" spans="2:3">
      <c r="B7" s="11"/>
    </row>
    <row r="8" spans="2:3">
      <c r="B8" s="11"/>
    </row>
    <row r="9" spans="2:3">
      <c r="B9" s="11" t="s">
        <v>50</v>
      </c>
      <c r="C9" s="11" t="s">
        <v>26</v>
      </c>
    </row>
    <row r="10" spans="2:3">
      <c r="B10" s="11" t="s">
        <v>51</v>
      </c>
      <c r="C10" s="11" t="s">
        <v>25</v>
      </c>
    </row>
    <row r="11" spans="2:3">
      <c r="B11" s="11" t="s">
        <v>52</v>
      </c>
      <c r="C11" s="11" t="s">
        <v>24</v>
      </c>
    </row>
    <row r="12" spans="2:3">
      <c r="B12" s="11" t="s">
        <v>53</v>
      </c>
      <c r="C12" s="11" t="s">
        <v>23</v>
      </c>
    </row>
    <row r="13" spans="2:3">
      <c r="B13" s="11" t="s">
        <v>55</v>
      </c>
      <c r="C13" s="11" t="s">
        <v>22</v>
      </c>
    </row>
    <row r="14" spans="2:3">
      <c r="B14" s="11" t="s">
        <v>54</v>
      </c>
      <c r="C14" s="11" t="s">
        <v>27</v>
      </c>
    </row>
    <row r="15" spans="2:3">
      <c r="B15" s="11" t="s">
        <v>16</v>
      </c>
      <c r="C15" s="11" t="s">
        <v>28</v>
      </c>
    </row>
    <row r="16" spans="2:3">
      <c r="B16" s="11" t="s">
        <v>17</v>
      </c>
      <c r="C16" s="11" t="s">
        <v>29</v>
      </c>
    </row>
    <row r="17" spans="2:3">
      <c r="B17" s="11" t="s">
        <v>18</v>
      </c>
      <c r="C17" s="11" t="s">
        <v>30</v>
      </c>
    </row>
    <row r="18" spans="2:3">
      <c r="B18" s="11" t="s">
        <v>19</v>
      </c>
      <c r="C18" s="11" t="s">
        <v>31</v>
      </c>
    </row>
    <row r="19" spans="2:3">
      <c r="B19" s="11" t="s">
        <v>20</v>
      </c>
      <c r="C19" s="11" t="s">
        <v>32</v>
      </c>
    </row>
    <row r="20" spans="2:3">
      <c r="B20" s="11" t="s">
        <v>21</v>
      </c>
      <c r="C20" s="11" t="s">
        <v>33</v>
      </c>
    </row>
    <row r="21" spans="2:3">
      <c r="B21" s="11"/>
    </row>
    <row r="22" spans="2:3">
      <c r="B22" s="11"/>
    </row>
    <row r="23" spans="2:3">
      <c r="B23" s="11"/>
    </row>
    <row r="24" spans="2:3">
      <c r="B24" s="11"/>
    </row>
    <row r="25" spans="2:3">
      <c r="B25" s="11"/>
    </row>
    <row r="26" spans="2:3">
      <c r="B26" s="11"/>
    </row>
    <row r="27" spans="2:3">
      <c r="B27" s="11"/>
    </row>
    <row r="28" spans="2:3">
      <c r="B28" s="11"/>
    </row>
    <row r="29" spans="2:3">
      <c r="B29" s="11"/>
    </row>
    <row r="30" spans="2:3">
      <c r="B30" s="11"/>
    </row>
    <row r="31" spans="2:3">
      <c r="B31" s="11"/>
    </row>
    <row r="32" spans="2:3">
      <c r="B32" s="11"/>
    </row>
    <row r="33" spans="2:13">
      <c r="B33" s="11"/>
    </row>
    <row r="34" spans="2:13">
      <c r="B34" s="11"/>
    </row>
    <row r="35" spans="2:13">
      <c r="B35" s="11"/>
      <c r="M35" s="2"/>
    </row>
    <row r="36" spans="2:13">
      <c r="B36" s="11"/>
      <c r="M36" s="2"/>
    </row>
    <row r="37" spans="2:13">
      <c r="B37" s="11"/>
    </row>
    <row r="38" spans="2:13">
      <c r="B38" s="11"/>
    </row>
    <row r="39" spans="2:13">
      <c r="B39" s="6"/>
    </row>
    <row r="40" spans="2:13">
      <c r="B40">
        <v>1</v>
      </c>
      <c r="C40" t="str">
        <f t="shared" ref="C40:C103" si="0">CHAR(B40)</f>
        <v>_x0001_</v>
      </c>
    </row>
    <row r="41" spans="2:13">
      <c r="B41">
        <v>2</v>
      </c>
      <c r="C41" t="str">
        <f t="shared" si="0"/>
        <v>_x0002_</v>
      </c>
    </row>
    <row r="42" spans="2:13">
      <c r="B42">
        <v>3</v>
      </c>
      <c r="C42" t="str">
        <f t="shared" si="0"/>
        <v>_x0003_</v>
      </c>
    </row>
    <row r="43" spans="2:13">
      <c r="B43">
        <v>4</v>
      </c>
      <c r="C43" t="str">
        <f t="shared" si="0"/>
        <v>_x0004_</v>
      </c>
    </row>
    <row r="44" spans="2:13">
      <c r="B44">
        <v>5</v>
      </c>
      <c r="C44" t="str">
        <f t="shared" si="0"/>
        <v>_x0005_</v>
      </c>
    </row>
    <row r="45" spans="2:13">
      <c r="B45">
        <v>6</v>
      </c>
      <c r="C45" t="str">
        <f t="shared" si="0"/>
        <v>_x0006_</v>
      </c>
    </row>
    <row r="46" spans="2:13">
      <c r="B46">
        <v>7</v>
      </c>
      <c r="C46" t="str">
        <f t="shared" si="0"/>
        <v>_x0007_</v>
      </c>
    </row>
    <row r="47" spans="2:13">
      <c r="B47">
        <v>8</v>
      </c>
      <c r="C47" t="str">
        <f t="shared" si="0"/>
        <v>_x0008_</v>
      </c>
    </row>
    <row r="48" spans="2:13">
      <c r="B48">
        <v>9</v>
      </c>
      <c r="C48" t="str">
        <f t="shared" si="0"/>
        <v xml:space="preserve">	</v>
      </c>
    </row>
    <row r="49" spans="2:3">
      <c r="B49">
        <v>10</v>
      </c>
      <c r="C49" t="str">
        <f t="shared" si="0"/>
        <v xml:space="preserve">
</v>
      </c>
    </row>
    <row r="50" spans="2:3">
      <c r="B50">
        <v>11</v>
      </c>
      <c r="C50" t="str">
        <f t="shared" si="0"/>
        <v>_x000B_</v>
      </c>
    </row>
    <row r="51" spans="2:3">
      <c r="B51">
        <v>12</v>
      </c>
      <c r="C51" t="str">
        <f t="shared" si="0"/>
        <v>_x000C_</v>
      </c>
    </row>
    <row r="52" spans="2:3">
      <c r="B52">
        <v>13</v>
      </c>
      <c r="C52" t="str">
        <f t="shared" si="0"/>
        <v>_x000D_</v>
      </c>
    </row>
    <row r="53" spans="2:3">
      <c r="B53">
        <v>14</v>
      </c>
      <c r="C53" t="str">
        <f t="shared" si="0"/>
        <v>_x000E_</v>
      </c>
    </row>
    <row r="54" spans="2:3">
      <c r="B54">
        <v>15</v>
      </c>
      <c r="C54" t="str">
        <f t="shared" si="0"/>
        <v>_x000F_</v>
      </c>
    </row>
    <row r="55" spans="2:3">
      <c r="B55">
        <v>16</v>
      </c>
      <c r="C55" t="str">
        <f t="shared" si="0"/>
        <v>_x0010_</v>
      </c>
    </row>
    <row r="56" spans="2:3">
      <c r="B56">
        <v>17</v>
      </c>
      <c r="C56" t="str">
        <f t="shared" si="0"/>
        <v>_x0011_</v>
      </c>
    </row>
    <row r="57" spans="2:3">
      <c r="B57">
        <v>18</v>
      </c>
      <c r="C57" t="str">
        <f t="shared" si="0"/>
        <v>_x0012_</v>
      </c>
    </row>
    <row r="58" spans="2:3">
      <c r="B58">
        <v>19</v>
      </c>
      <c r="C58" t="str">
        <f t="shared" si="0"/>
        <v>_x0013_</v>
      </c>
    </row>
    <row r="59" spans="2:3">
      <c r="B59">
        <v>20</v>
      </c>
      <c r="C59" t="str">
        <f t="shared" si="0"/>
        <v>_x0014_</v>
      </c>
    </row>
    <row r="60" spans="2:3">
      <c r="B60">
        <v>21</v>
      </c>
      <c r="C60" t="str">
        <f t="shared" si="0"/>
        <v>_x0015_</v>
      </c>
    </row>
    <row r="61" spans="2:3">
      <c r="B61">
        <v>22</v>
      </c>
      <c r="C61" t="str">
        <f t="shared" si="0"/>
        <v>_x0016_</v>
      </c>
    </row>
    <row r="62" spans="2:3">
      <c r="B62">
        <v>23</v>
      </c>
      <c r="C62" t="str">
        <f t="shared" si="0"/>
        <v>_x0017_</v>
      </c>
    </row>
    <row r="63" spans="2:3">
      <c r="B63">
        <v>24</v>
      </c>
      <c r="C63" t="str">
        <f t="shared" si="0"/>
        <v>_x0018_</v>
      </c>
    </row>
    <row r="64" spans="2:3">
      <c r="B64">
        <v>25</v>
      </c>
      <c r="C64" t="str">
        <f t="shared" si="0"/>
        <v>_x0019_</v>
      </c>
    </row>
    <row r="65" spans="2:3">
      <c r="B65">
        <v>26</v>
      </c>
      <c r="C65" t="str">
        <f t="shared" si="0"/>
        <v>_x001A_</v>
      </c>
    </row>
    <row r="66" spans="2:3">
      <c r="B66">
        <v>27</v>
      </c>
      <c r="C66" t="str">
        <f t="shared" si="0"/>
        <v>_x001B_</v>
      </c>
    </row>
    <row r="67" spans="2:3">
      <c r="B67">
        <v>28</v>
      </c>
      <c r="C67" t="str">
        <f t="shared" si="0"/>
        <v>_x001C_</v>
      </c>
    </row>
    <row r="68" spans="2:3">
      <c r="B68">
        <v>29</v>
      </c>
      <c r="C68" t="str">
        <f t="shared" si="0"/>
        <v>_x001D_</v>
      </c>
    </row>
    <row r="69" spans="2:3">
      <c r="B69">
        <v>30</v>
      </c>
      <c r="C69" t="str">
        <f t="shared" si="0"/>
        <v>_x001E_</v>
      </c>
    </row>
    <row r="70" spans="2:3">
      <c r="B70">
        <v>31</v>
      </c>
      <c r="C70" t="str">
        <f t="shared" si="0"/>
        <v>_x001F_</v>
      </c>
    </row>
    <row r="71" spans="2:3">
      <c r="B71">
        <v>32</v>
      </c>
      <c r="C71" t="str">
        <f t="shared" si="0"/>
        <v xml:space="preserve"> </v>
      </c>
    </row>
    <row r="72" spans="2:3">
      <c r="B72">
        <v>33</v>
      </c>
      <c r="C72" t="str">
        <f t="shared" si="0"/>
        <v>!</v>
      </c>
    </row>
    <row r="73" spans="2:3">
      <c r="B73">
        <v>34</v>
      </c>
      <c r="C73" t="str">
        <f t="shared" si="0"/>
        <v>"</v>
      </c>
    </row>
    <row r="74" spans="2:3">
      <c r="B74">
        <v>35</v>
      </c>
      <c r="C74" t="str">
        <f t="shared" si="0"/>
        <v>#</v>
      </c>
    </row>
    <row r="75" spans="2:3">
      <c r="B75">
        <v>36</v>
      </c>
      <c r="C75" t="str">
        <f t="shared" si="0"/>
        <v>$</v>
      </c>
    </row>
    <row r="76" spans="2:3">
      <c r="B76">
        <v>37</v>
      </c>
      <c r="C76" t="str">
        <f t="shared" si="0"/>
        <v>%</v>
      </c>
    </row>
    <row r="77" spans="2:3">
      <c r="B77">
        <v>38</v>
      </c>
      <c r="C77" t="str">
        <f t="shared" si="0"/>
        <v>&amp;</v>
      </c>
    </row>
    <row r="78" spans="2:3">
      <c r="B78">
        <v>39</v>
      </c>
      <c r="C78" t="str">
        <f t="shared" si="0"/>
        <v>'</v>
      </c>
    </row>
    <row r="79" spans="2:3">
      <c r="B79">
        <v>40</v>
      </c>
      <c r="C79" t="str">
        <f t="shared" si="0"/>
        <v>(</v>
      </c>
    </row>
    <row r="80" spans="2:3">
      <c r="B80">
        <v>41</v>
      </c>
      <c r="C80" t="str">
        <f t="shared" si="0"/>
        <v>)</v>
      </c>
    </row>
    <row r="81" spans="2:3">
      <c r="B81">
        <v>42</v>
      </c>
      <c r="C81" t="str">
        <f t="shared" si="0"/>
        <v>*</v>
      </c>
    </row>
    <row r="82" spans="2:3">
      <c r="B82">
        <v>43</v>
      </c>
      <c r="C82" t="str">
        <f t="shared" si="0"/>
        <v>+</v>
      </c>
    </row>
    <row r="83" spans="2:3">
      <c r="B83">
        <v>44</v>
      </c>
      <c r="C83" t="str">
        <f t="shared" si="0"/>
        <v>,</v>
      </c>
    </row>
    <row r="84" spans="2:3">
      <c r="B84">
        <v>45</v>
      </c>
      <c r="C84" t="str">
        <f t="shared" si="0"/>
        <v>-</v>
      </c>
    </row>
    <row r="85" spans="2:3">
      <c r="B85">
        <v>46</v>
      </c>
      <c r="C85" t="str">
        <f t="shared" si="0"/>
        <v>.</v>
      </c>
    </row>
    <row r="86" spans="2:3">
      <c r="B86">
        <v>47</v>
      </c>
      <c r="C86" t="str">
        <f t="shared" si="0"/>
        <v>/</v>
      </c>
    </row>
    <row r="87" spans="2:3">
      <c r="B87">
        <v>48</v>
      </c>
      <c r="C87" t="str">
        <f t="shared" si="0"/>
        <v>0</v>
      </c>
    </row>
    <row r="88" spans="2:3">
      <c r="B88">
        <v>49</v>
      </c>
      <c r="C88" t="str">
        <f t="shared" si="0"/>
        <v>1</v>
      </c>
    </row>
    <row r="89" spans="2:3">
      <c r="B89">
        <v>50</v>
      </c>
      <c r="C89" t="str">
        <f t="shared" si="0"/>
        <v>2</v>
      </c>
    </row>
    <row r="90" spans="2:3">
      <c r="B90">
        <v>51</v>
      </c>
      <c r="C90" t="str">
        <f t="shared" si="0"/>
        <v>3</v>
      </c>
    </row>
    <row r="91" spans="2:3">
      <c r="B91">
        <v>52</v>
      </c>
      <c r="C91" t="str">
        <f t="shared" si="0"/>
        <v>4</v>
      </c>
    </row>
    <row r="92" spans="2:3">
      <c r="B92">
        <v>53</v>
      </c>
      <c r="C92" t="str">
        <f t="shared" si="0"/>
        <v>5</v>
      </c>
    </row>
    <row r="93" spans="2:3">
      <c r="B93">
        <v>54</v>
      </c>
      <c r="C93" t="str">
        <f t="shared" si="0"/>
        <v>6</v>
      </c>
    </row>
    <row r="94" spans="2:3">
      <c r="B94">
        <v>55</v>
      </c>
      <c r="C94" t="str">
        <f t="shared" si="0"/>
        <v>7</v>
      </c>
    </row>
    <row r="95" spans="2:3">
      <c r="B95">
        <v>56</v>
      </c>
      <c r="C95" t="str">
        <f t="shared" si="0"/>
        <v>8</v>
      </c>
    </row>
    <row r="96" spans="2:3">
      <c r="B96">
        <v>57</v>
      </c>
      <c r="C96" t="str">
        <f t="shared" si="0"/>
        <v>9</v>
      </c>
    </row>
    <row r="97" spans="2:3">
      <c r="B97">
        <v>58</v>
      </c>
      <c r="C97" t="str">
        <f t="shared" si="0"/>
        <v>:</v>
      </c>
    </row>
    <row r="98" spans="2:3">
      <c r="B98">
        <v>59</v>
      </c>
      <c r="C98" t="str">
        <f t="shared" si="0"/>
        <v>;</v>
      </c>
    </row>
    <row r="99" spans="2:3">
      <c r="B99">
        <v>60</v>
      </c>
      <c r="C99" t="str">
        <f t="shared" si="0"/>
        <v>&lt;</v>
      </c>
    </row>
    <row r="100" spans="2:3">
      <c r="B100">
        <v>61</v>
      </c>
      <c r="C100" t="str">
        <f t="shared" si="0"/>
        <v>=</v>
      </c>
    </row>
    <row r="101" spans="2:3">
      <c r="B101">
        <v>62</v>
      </c>
      <c r="C101" t="str">
        <f t="shared" si="0"/>
        <v>&gt;</v>
      </c>
    </row>
    <row r="102" spans="2:3">
      <c r="B102">
        <v>63</v>
      </c>
      <c r="C102" t="str">
        <f t="shared" si="0"/>
        <v>?</v>
      </c>
    </row>
    <row r="103" spans="2:3">
      <c r="B103">
        <v>64</v>
      </c>
      <c r="C103" t="str">
        <f t="shared" si="0"/>
        <v>@</v>
      </c>
    </row>
    <row r="104" spans="2:3">
      <c r="B104">
        <v>65</v>
      </c>
      <c r="C104" t="str">
        <f t="shared" ref="C104:C167" si="1">CHAR(B104)</f>
        <v>A</v>
      </c>
    </row>
    <row r="105" spans="2:3">
      <c r="B105">
        <v>66</v>
      </c>
      <c r="C105" t="str">
        <f t="shared" si="1"/>
        <v>B</v>
      </c>
    </row>
    <row r="106" spans="2:3">
      <c r="B106">
        <v>67</v>
      </c>
      <c r="C106" t="str">
        <f t="shared" si="1"/>
        <v>C</v>
      </c>
    </row>
    <row r="107" spans="2:3">
      <c r="B107">
        <v>68</v>
      </c>
      <c r="C107" t="str">
        <f t="shared" si="1"/>
        <v>D</v>
      </c>
    </row>
    <row r="108" spans="2:3">
      <c r="B108">
        <v>69</v>
      </c>
      <c r="C108" t="str">
        <f t="shared" si="1"/>
        <v>E</v>
      </c>
    </row>
    <row r="109" spans="2:3">
      <c r="B109">
        <v>70</v>
      </c>
      <c r="C109" t="str">
        <f t="shared" si="1"/>
        <v>F</v>
      </c>
    </row>
    <row r="110" spans="2:3">
      <c r="B110">
        <v>71</v>
      </c>
      <c r="C110" t="str">
        <f t="shared" si="1"/>
        <v>G</v>
      </c>
    </row>
    <row r="111" spans="2:3">
      <c r="B111">
        <v>72</v>
      </c>
      <c r="C111" t="str">
        <f t="shared" si="1"/>
        <v>H</v>
      </c>
    </row>
    <row r="112" spans="2:3">
      <c r="B112">
        <v>73</v>
      </c>
      <c r="C112" t="str">
        <f t="shared" si="1"/>
        <v>I</v>
      </c>
    </row>
    <row r="113" spans="2:3">
      <c r="B113">
        <v>74</v>
      </c>
      <c r="C113" t="str">
        <f t="shared" si="1"/>
        <v>J</v>
      </c>
    </row>
    <row r="114" spans="2:3">
      <c r="B114">
        <v>75</v>
      </c>
      <c r="C114" t="str">
        <f t="shared" si="1"/>
        <v>K</v>
      </c>
    </row>
    <row r="115" spans="2:3">
      <c r="B115">
        <v>76</v>
      </c>
      <c r="C115" t="str">
        <f t="shared" si="1"/>
        <v>L</v>
      </c>
    </row>
    <row r="116" spans="2:3">
      <c r="B116">
        <v>77</v>
      </c>
      <c r="C116" t="str">
        <f t="shared" si="1"/>
        <v>M</v>
      </c>
    </row>
    <row r="117" spans="2:3">
      <c r="B117">
        <v>78</v>
      </c>
      <c r="C117" t="str">
        <f t="shared" si="1"/>
        <v>N</v>
      </c>
    </row>
    <row r="118" spans="2:3">
      <c r="B118">
        <v>79</v>
      </c>
      <c r="C118" t="str">
        <f t="shared" si="1"/>
        <v>O</v>
      </c>
    </row>
    <row r="119" spans="2:3">
      <c r="B119">
        <v>80</v>
      </c>
      <c r="C119" t="str">
        <f t="shared" si="1"/>
        <v>P</v>
      </c>
    </row>
    <row r="120" spans="2:3">
      <c r="B120">
        <v>81</v>
      </c>
      <c r="C120" t="str">
        <f t="shared" si="1"/>
        <v>Q</v>
      </c>
    </row>
    <row r="121" spans="2:3">
      <c r="B121">
        <v>82</v>
      </c>
      <c r="C121" t="str">
        <f t="shared" si="1"/>
        <v>R</v>
      </c>
    </row>
    <row r="122" spans="2:3">
      <c r="B122">
        <v>83</v>
      </c>
      <c r="C122" t="str">
        <f t="shared" si="1"/>
        <v>S</v>
      </c>
    </row>
    <row r="123" spans="2:3">
      <c r="B123">
        <v>84</v>
      </c>
      <c r="C123" t="str">
        <f t="shared" si="1"/>
        <v>T</v>
      </c>
    </row>
    <row r="124" spans="2:3">
      <c r="B124">
        <v>85</v>
      </c>
      <c r="C124" t="str">
        <f t="shared" si="1"/>
        <v>U</v>
      </c>
    </row>
    <row r="125" spans="2:3">
      <c r="B125">
        <v>86</v>
      </c>
      <c r="C125" t="str">
        <f t="shared" si="1"/>
        <v>V</v>
      </c>
    </row>
    <row r="126" spans="2:3">
      <c r="B126">
        <v>87</v>
      </c>
      <c r="C126" t="str">
        <f t="shared" si="1"/>
        <v>W</v>
      </c>
    </row>
    <row r="127" spans="2:3">
      <c r="B127">
        <v>88</v>
      </c>
      <c r="C127" t="str">
        <f t="shared" si="1"/>
        <v>X</v>
      </c>
    </row>
    <row r="128" spans="2:3">
      <c r="B128">
        <v>89</v>
      </c>
      <c r="C128" t="str">
        <f t="shared" si="1"/>
        <v>Y</v>
      </c>
    </row>
    <row r="129" spans="2:3">
      <c r="B129">
        <v>90</v>
      </c>
      <c r="C129" t="str">
        <f t="shared" si="1"/>
        <v>Z</v>
      </c>
    </row>
    <row r="130" spans="2:3">
      <c r="B130">
        <v>91</v>
      </c>
      <c r="C130" t="str">
        <f t="shared" si="1"/>
        <v>[</v>
      </c>
    </row>
    <row r="131" spans="2:3">
      <c r="B131">
        <v>92</v>
      </c>
      <c r="C131" t="str">
        <f t="shared" si="1"/>
        <v>\</v>
      </c>
    </row>
    <row r="132" spans="2:3">
      <c r="B132">
        <v>93</v>
      </c>
      <c r="C132" t="str">
        <f t="shared" si="1"/>
        <v>]</v>
      </c>
    </row>
    <row r="133" spans="2:3">
      <c r="B133">
        <v>94</v>
      </c>
      <c r="C133" t="str">
        <f t="shared" si="1"/>
        <v>^</v>
      </c>
    </row>
    <row r="134" spans="2:3">
      <c r="B134">
        <v>95</v>
      </c>
      <c r="C134" t="str">
        <f t="shared" si="1"/>
        <v>_</v>
      </c>
    </row>
    <row r="135" spans="2:3">
      <c r="B135">
        <v>96</v>
      </c>
      <c r="C135" t="str">
        <f t="shared" si="1"/>
        <v>`</v>
      </c>
    </row>
    <row r="136" spans="2:3">
      <c r="B136">
        <v>97</v>
      </c>
      <c r="C136" t="str">
        <f t="shared" si="1"/>
        <v>a</v>
      </c>
    </row>
    <row r="137" spans="2:3">
      <c r="B137">
        <v>98</v>
      </c>
      <c r="C137" t="str">
        <f t="shared" si="1"/>
        <v>b</v>
      </c>
    </row>
    <row r="138" spans="2:3">
      <c r="B138">
        <v>99</v>
      </c>
      <c r="C138" t="str">
        <f t="shared" si="1"/>
        <v>c</v>
      </c>
    </row>
    <row r="139" spans="2:3">
      <c r="B139">
        <v>100</v>
      </c>
      <c r="C139" t="str">
        <f t="shared" si="1"/>
        <v>d</v>
      </c>
    </row>
    <row r="140" spans="2:3">
      <c r="B140">
        <v>101</v>
      </c>
      <c r="C140" t="str">
        <f t="shared" si="1"/>
        <v>e</v>
      </c>
    </row>
    <row r="141" spans="2:3">
      <c r="B141">
        <v>102</v>
      </c>
      <c r="C141" t="str">
        <f t="shared" si="1"/>
        <v>f</v>
      </c>
    </row>
    <row r="142" spans="2:3">
      <c r="B142">
        <v>103</v>
      </c>
      <c r="C142" t="str">
        <f t="shared" si="1"/>
        <v>g</v>
      </c>
    </row>
    <row r="143" spans="2:3">
      <c r="B143">
        <v>104</v>
      </c>
      <c r="C143" t="str">
        <f t="shared" si="1"/>
        <v>h</v>
      </c>
    </row>
    <row r="144" spans="2:3">
      <c r="B144">
        <v>105</v>
      </c>
      <c r="C144" t="str">
        <f t="shared" si="1"/>
        <v>i</v>
      </c>
    </row>
    <row r="145" spans="2:3">
      <c r="B145">
        <v>106</v>
      </c>
      <c r="C145" t="str">
        <f t="shared" si="1"/>
        <v>j</v>
      </c>
    </row>
    <row r="146" spans="2:3">
      <c r="B146">
        <v>107</v>
      </c>
      <c r="C146" t="str">
        <f t="shared" si="1"/>
        <v>k</v>
      </c>
    </row>
    <row r="147" spans="2:3">
      <c r="B147">
        <v>108</v>
      </c>
      <c r="C147" t="str">
        <f t="shared" si="1"/>
        <v>l</v>
      </c>
    </row>
    <row r="148" spans="2:3">
      <c r="B148">
        <v>109</v>
      </c>
      <c r="C148" t="str">
        <f t="shared" si="1"/>
        <v>m</v>
      </c>
    </row>
    <row r="149" spans="2:3">
      <c r="B149">
        <v>110</v>
      </c>
      <c r="C149" t="str">
        <f t="shared" si="1"/>
        <v>n</v>
      </c>
    </row>
    <row r="150" spans="2:3">
      <c r="B150">
        <v>111</v>
      </c>
      <c r="C150" t="str">
        <f t="shared" si="1"/>
        <v>o</v>
      </c>
    </row>
    <row r="151" spans="2:3">
      <c r="B151">
        <v>112</v>
      </c>
      <c r="C151" t="str">
        <f t="shared" si="1"/>
        <v>p</v>
      </c>
    </row>
    <row r="152" spans="2:3">
      <c r="B152">
        <v>113</v>
      </c>
      <c r="C152" t="str">
        <f t="shared" si="1"/>
        <v>q</v>
      </c>
    </row>
    <row r="153" spans="2:3">
      <c r="B153">
        <v>114</v>
      </c>
      <c r="C153" t="str">
        <f t="shared" si="1"/>
        <v>r</v>
      </c>
    </row>
    <row r="154" spans="2:3">
      <c r="B154">
        <v>115</v>
      </c>
      <c r="C154" t="str">
        <f t="shared" si="1"/>
        <v>s</v>
      </c>
    </row>
    <row r="155" spans="2:3">
      <c r="B155">
        <v>116</v>
      </c>
      <c r="C155" t="str">
        <f t="shared" si="1"/>
        <v>t</v>
      </c>
    </row>
    <row r="156" spans="2:3">
      <c r="B156">
        <v>117</v>
      </c>
      <c r="C156" t="str">
        <f t="shared" si="1"/>
        <v>u</v>
      </c>
    </row>
    <row r="157" spans="2:3">
      <c r="B157">
        <v>118</v>
      </c>
      <c r="C157" t="str">
        <f t="shared" si="1"/>
        <v>v</v>
      </c>
    </row>
    <row r="158" spans="2:3">
      <c r="B158">
        <v>119</v>
      </c>
      <c r="C158" t="str">
        <f t="shared" si="1"/>
        <v>w</v>
      </c>
    </row>
    <row r="159" spans="2:3">
      <c r="B159">
        <v>120</v>
      </c>
      <c r="C159" t="str">
        <f t="shared" si="1"/>
        <v>x</v>
      </c>
    </row>
    <row r="160" spans="2:3">
      <c r="B160">
        <v>121</v>
      </c>
      <c r="C160" t="str">
        <f t="shared" si="1"/>
        <v>y</v>
      </c>
    </row>
    <row r="161" spans="2:3">
      <c r="B161">
        <v>122</v>
      </c>
      <c r="C161" t="str">
        <f t="shared" si="1"/>
        <v>z</v>
      </c>
    </row>
    <row r="162" spans="2:3">
      <c r="B162">
        <v>123</v>
      </c>
      <c r="C162" t="str">
        <f t="shared" si="1"/>
        <v>{</v>
      </c>
    </row>
    <row r="163" spans="2:3">
      <c r="B163">
        <v>124</v>
      </c>
      <c r="C163" t="str">
        <f t="shared" si="1"/>
        <v>|</v>
      </c>
    </row>
    <row r="164" spans="2:3">
      <c r="B164">
        <v>125</v>
      </c>
      <c r="C164" t="str">
        <f t="shared" si="1"/>
        <v>}</v>
      </c>
    </row>
    <row r="165" spans="2:3">
      <c r="B165">
        <v>126</v>
      </c>
      <c r="C165" t="str">
        <f t="shared" si="1"/>
        <v>~</v>
      </c>
    </row>
    <row r="166" spans="2:3">
      <c r="B166">
        <v>127</v>
      </c>
      <c r="C166" t="str">
        <f t="shared" si="1"/>
        <v></v>
      </c>
    </row>
    <row r="167" spans="2:3">
      <c r="B167">
        <v>128</v>
      </c>
      <c r="C167" t="str">
        <f t="shared" si="1"/>
        <v>€</v>
      </c>
    </row>
    <row r="168" spans="2:3">
      <c r="B168">
        <v>129</v>
      </c>
      <c r="C168" t="str">
        <f t="shared" ref="C168:C231" si="2">CHAR(B168)</f>
        <v></v>
      </c>
    </row>
    <row r="169" spans="2:3">
      <c r="B169">
        <v>130</v>
      </c>
      <c r="C169" t="str">
        <f t="shared" si="2"/>
        <v>‚</v>
      </c>
    </row>
    <row r="170" spans="2:3">
      <c r="B170">
        <v>131</v>
      </c>
      <c r="C170" t="str">
        <f t="shared" si="2"/>
        <v>ƒ</v>
      </c>
    </row>
    <row r="171" spans="2:3">
      <c r="B171">
        <v>132</v>
      </c>
      <c r="C171" t="str">
        <f t="shared" si="2"/>
        <v>„</v>
      </c>
    </row>
    <row r="172" spans="2:3">
      <c r="B172">
        <v>133</v>
      </c>
      <c r="C172" t="str">
        <f t="shared" si="2"/>
        <v>…</v>
      </c>
    </row>
    <row r="173" spans="2:3">
      <c r="B173">
        <v>134</v>
      </c>
      <c r="C173" t="str">
        <f t="shared" si="2"/>
        <v>†</v>
      </c>
    </row>
    <row r="174" spans="2:3">
      <c r="B174">
        <v>135</v>
      </c>
      <c r="C174" t="str">
        <f t="shared" si="2"/>
        <v>‡</v>
      </c>
    </row>
    <row r="175" spans="2:3">
      <c r="B175">
        <v>136</v>
      </c>
      <c r="C175" t="str">
        <f t="shared" si="2"/>
        <v>ˆ</v>
      </c>
    </row>
    <row r="176" spans="2:3">
      <c r="B176">
        <v>137</v>
      </c>
      <c r="C176" t="str">
        <f t="shared" si="2"/>
        <v>‰</v>
      </c>
    </row>
    <row r="177" spans="2:3">
      <c r="B177">
        <v>138</v>
      </c>
      <c r="C177" t="str">
        <f t="shared" si="2"/>
        <v>Š</v>
      </c>
    </row>
    <row r="178" spans="2:3">
      <c r="B178">
        <v>139</v>
      </c>
      <c r="C178" t="str">
        <f t="shared" si="2"/>
        <v>‹</v>
      </c>
    </row>
    <row r="179" spans="2:3">
      <c r="B179">
        <v>140</v>
      </c>
      <c r="C179" t="str">
        <f t="shared" si="2"/>
        <v>Œ</v>
      </c>
    </row>
    <row r="180" spans="2:3">
      <c r="B180">
        <v>141</v>
      </c>
      <c r="C180" t="str">
        <f t="shared" si="2"/>
        <v></v>
      </c>
    </row>
    <row r="181" spans="2:3">
      <c r="B181">
        <v>142</v>
      </c>
      <c r="C181" t="str">
        <f t="shared" si="2"/>
        <v>Ž</v>
      </c>
    </row>
    <row r="182" spans="2:3">
      <c r="B182">
        <v>143</v>
      </c>
      <c r="C182" t="str">
        <f t="shared" si="2"/>
        <v></v>
      </c>
    </row>
    <row r="183" spans="2:3">
      <c r="B183">
        <v>144</v>
      </c>
      <c r="C183" t="str">
        <f t="shared" si="2"/>
        <v></v>
      </c>
    </row>
    <row r="184" spans="2:3">
      <c r="B184">
        <v>145</v>
      </c>
      <c r="C184" t="str">
        <f t="shared" si="2"/>
        <v>‘</v>
      </c>
    </row>
    <row r="185" spans="2:3">
      <c r="B185">
        <v>146</v>
      </c>
      <c r="C185" t="str">
        <f t="shared" si="2"/>
        <v>’</v>
      </c>
    </row>
    <row r="186" spans="2:3">
      <c r="B186">
        <v>147</v>
      </c>
      <c r="C186" t="str">
        <f t="shared" si="2"/>
        <v>“</v>
      </c>
    </row>
    <row r="187" spans="2:3">
      <c r="B187">
        <v>148</v>
      </c>
      <c r="C187" t="str">
        <f t="shared" si="2"/>
        <v>”</v>
      </c>
    </row>
    <row r="188" spans="2:3">
      <c r="B188">
        <v>149</v>
      </c>
      <c r="C188" t="str">
        <f t="shared" si="2"/>
        <v>•</v>
      </c>
    </row>
    <row r="189" spans="2:3">
      <c r="B189">
        <v>150</v>
      </c>
      <c r="C189" t="str">
        <f t="shared" si="2"/>
        <v>–</v>
      </c>
    </row>
    <row r="190" spans="2:3">
      <c r="B190">
        <v>151</v>
      </c>
      <c r="C190" t="str">
        <f t="shared" si="2"/>
        <v>—</v>
      </c>
    </row>
    <row r="191" spans="2:3">
      <c r="B191">
        <v>152</v>
      </c>
      <c r="C191" t="str">
        <f t="shared" si="2"/>
        <v>˜</v>
      </c>
    </row>
    <row r="192" spans="2:3">
      <c r="B192">
        <v>153</v>
      </c>
      <c r="C192" t="str">
        <f t="shared" si="2"/>
        <v>™</v>
      </c>
    </row>
    <row r="193" spans="2:3">
      <c r="B193">
        <v>154</v>
      </c>
      <c r="C193" t="str">
        <f t="shared" si="2"/>
        <v>š</v>
      </c>
    </row>
    <row r="194" spans="2:3">
      <c r="B194">
        <v>155</v>
      </c>
      <c r="C194" t="str">
        <f t="shared" si="2"/>
        <v>›</v>
      </c>
    </row>
    <row r="195" spans="2:3">
      <c r="B195">
        <v>156</v>
      </c>
      <c r="C195" t="str">
        <f t="shared" si="2"/>
        <v>œ</v>
      </c>
    </row>
    <row r="196" spans="2:3">
      <c r="B196">
        <v>157</v>
      </c>
      <c r="C196" t="str">
        <f t="shared" si="2"/>
        <v></v>
      </c>
    </row>
    <row r="197" spans="2:3">
      <c r="B197">
        <v>158</v>
      </c>
      <c r="C197" t="str">
        <f t="shared" si="2"/>
        <v>ž</v>
      </c>
    </row>
    <row r="198" spans="2:3">
      <c r="B198">
        <v>159</v>
      </c>
      <c r="C198" t="str">
        <f t="shared" si="2"/>
        <v>Ÿ</v>
      </c>
    </row>
    <row r="199" spans="2:3">
      <c r="B199">
        <v>160</v>
      </c>
      <c r="C199" t="str">
        <f t="shared" si="2"/>
        <v> </v>
      </c>
    </row>
    <row r="200" spans="2:3">
      <c r="B200">
        <v>161</v>
      </c>
      <c r="C200" t="str">
        <f t="shared" si="2"/>
        <v>¡</v>
      </c>
    </row>
    <row r="201" spans="2:3">
      <c r="B201">
        <v>162</v>
      </c>
      <c r="C201" t="str">
        <f t="shared" si="2"/>
        <v>¢</v>
      </c>
    </row>
    <row r="202" spans="2:3">
      <c r="B202">
        <v>163</v>
      </c>
      <c r="C202" t="str">
        <f t="shared" si="2"/>
        <v>£</v>
      </c>
    </row>
    <row r="203" spans="2:3">
      <c r="B203">
        <v>164</v>
      </c>
      <c r="C203" t="str">
        <f t="shared" si="2"/>
        <v>¤</v>
      </c>
    </row>
    <row r="204" spans="2:3">
      <c r="B204">
        <v>165</v>
      </c>
      <c r="C204" t="str">
        <f t="shared" si="2"/>
        <v>¥</v>
      </c>
    </row>
    <row r="205" spans="2:3">
      <c r="B205">
        <v>166</v>
      </c>
      <c r="C205" t="str">
        <f t="shared" si="2"/>
        <v>¦</v>
      </c>
    </row>
    <row r="206" spans="2:3">
      <c r="B206">
        <v>167</v>
      </c>
      <c r="C206" t="str">
        <f t="shared" si="2"/>
        <v>§</v>
      </c>
    </row>
    <row r="207" spans="2:3">
      <c r="B207">
        <v>168</v>
      </c>
      <c r="C207" t="str">
        <f t="shared" si="2"/>
        <v>¨</v>
      </c>
    </row>
    <row r="208" spans="2:3">
      <c r="B208">
        <v>169</v>
      </c>
      <c r="C208" t="str">
        <f t="shared" si="2"/>
        <v>©</v>
      </c>
    </row>
    <row r="209" spans="2:3">
      <c r="B209">
        <v>170</v>
      </c>
      <c r="C209" t="str">
        <f t="shared" si="2"/>
        <v>ª</v>
      </c>
    </row>
    <row r="210" spans="2:3">
      <c r="B210">
        <v>171</v>
      </c>
      <c r="C210" t="str">
        <f t="shared" si="2"/>
        <v>«</v>
      </c>
    </row>
    <row r="211" spans="2:3">
      <c r="B211">
        <v>172</v>
      </c>
      <c r="C211" t="str">
        <f t="shared" si="2"/>
        <v>¬</v>
      </c>
    </row>
    <row r="212" spans="2:3">
      <c r="B212">
        <v>173</v>
      </c>
      <c r="C212" t="str">
        <f t="shared" si="2"/>
        <v>­</v>
      </c>
    </row>
    <row r="213" spans="2:3">
      <c r="B213">
        <v>174</v>
      </c>
      <c r="C213" t="str">
        <f t="shared" si="2"/>
        <v>®</v>
      </c>
    </row>
    <row r="214" spans="2:3">
      <c r="B214">
        <v>175</v>
      </c>
      <c r="C214" t="str">
        <f t="shared" si="2"/>
        <v>¯</v>
      </c>
    </row>
    <row r="215" spans="2:3">
      <c r="B215">
        <v>176</v>
      </c>
      <c r="C215" t="str">
        <f t="shared" si="2"/>
        <v>°</v>
      </c>
    </row>
    <row r="216" spans="2:3">
      <c r="B216">
        <v>177</v>
      </c>
      <c r="C216" t="str">
        <f t="shared" si="2"/>
        <v>±</v>
      </c>
    </row>
    <row r="217" spans="2:3">
      <c r="B217">
        <v>178</v>
      </c>
      <c r="C217" t="str">
        <f t="shared" si="2"/>
        <v>²</v>
      </c>
    </row>
    <row r="218" spans="2:3">
      <c r="B218">
        <v>179</v>
      </c>
      <c r="C218" t="str">
        <f t="shared" si="2"/>
        <v>³</v>
      </c>
    </row>
    <row r="219" spans="2:3">
      <c r="B219">
        <v>180</v>
      </c>
      <c r="C219" t="str">
        <f t="shared" si="2"/>
        <v>´</v>
      </c>
    </row>
    <row r="220" spans="2:3">
      <c r="B220">
        <v>181</v>
      </c>
      <c r="C220" t="str">
        <f t="shared" si="2"/>
        <v>µ</v>
      </c>
    </row>
    <row r="221" spans="2:3">
      <c r="B221">
        <v>182</v>
      </c>
      <c r="C221" t="str">
        <f t="shared" si="2"/>
        <v>¶</v>
      </c>
    </row>
    <row r="222" spans="2:3">
      <c r="B222">
        <v>183</v>
      </c>
      <c r="C222" t="str">
        <f t="shared" si="2"/>
        <v>·</v>
      </c>
    </row>
    <row r="223" spans="2:3">
      <c r="B223">
        <v>184</v>
      </c>
      <c r="C223" t="str">
        <f t="shared" si="2"/>
        <v>¸</v>
      </c>
    </row>
    <row r="224" spans="2:3">
      <c r="B224">
        <v>185</v>
      </c>
      <c r="C224" t="str">
        <f t="shared" si="2"/>
        <v>¹</v>
      </c>
    </row>
    <row r="225" spans="2:3">
      <c r="B225">
        <v>186</v>
      </c>
      <c r="C225" t="str">
        <f t="shared" si="2"/>
        <v>º</v>
      </c>
    </row>
    <row r="226" spans="2:3">
      <c r="B226">
        <v>187</v>
      </c>
      <c r="C226" t="str">
        <f t="shared" si="2"/>
        <v>»</v>
      </c>
    </row>
    <row r="227" spans="2:3">
      <c r="B227">
        <v>188</v>
      </c>
      <c r="C227" t="str">
        <f t="shared" si="2"/>
        <v>¼</v>
      </c>
    </row>
    <row r="228" spans="2:3">
      <c r="B228">
        <v>189</v>
      </c>
      <c r="C228" t="str">
        <f t="shared" si="2"/>
        <v>½</v>
      </c>
    </row>
    <row r="229" spans="2:3">
      <c r="B229">
        <v>190</v>
      </c>
      <c r="C229" t="str">
        <f t="shared" si="2"/>
        <v>¾</v>
      </c>
    </row>
    <row r="230" spans="2:3">
      <c r="B230">
        <v>191</v>
      </c>
      <c r="C230" t="str">
        <f t="shared" si="2"/>
        <v>¿</v>
      </c>
    </row>
    <row r="231" spans="2:3">
      <c r="B231">
        <v>192</v>
      </c>
      <c r="C231" t="str">
        <f t="shared" si="2"/>
        <v>À</v>
      </c>
    </row>
    <row r="232" spans="2:3">
      <c r="B232">
        <v>193</v>
      </c>
      <c r="C232" t="str">
        <f t="shared" ref="C232:C294" si="3">CHAR(B232)</f>
        <v>Á</v>
      </c>
    </row>
    <row r="233" spans="2:3">
      <c r="B233">
        <v>194</v>
      </c>
      <c r="C233" t="str">
        <f t="shared" si="3"/>
        <v>Â</v>
      </c>
    </row>
    <row r="234" spans="2:3">
      <c r="B234">
        <v>195</v>
      </c>
      <c r="C234" t="str">
        <f t="shared" si="3"/>
        <v>Ã</v>
      </c>
    </row>
    <row r="235" spans="2:3">
      <c r="B235">
        <v>196</v>
      </c>
      <c r="C235" t="str">
        <f t="shared" si="3"/>
        <v>Ä</v>
      </c>
    </row>
    <row r="236" spans="2:3">
      <c r="B236">
        <v>197</v>
      </c>
      <c r="C236" t="str">
        <f t="shared" si="3"/>
        <v>Å</v>
      </c>
    </row>
    <row r="237" spans="2:3">
      <c r="B237">
        <v>198</v>
      </c>
      <c r="C237" t="str">
        <f t="shared" si="3"/>
        <v>Æ</v>
      </c>
    </row>
    <row r="238" spans="2:3">
      <c r="B238">
        <v>199</v>
      </c>
      <c r="C238" t="str">
        <f t="shared" si="3"/>
        <v>Ç</v>
      </c>
    </row>
    <row r="239" spans="2:3">
      <c r="B239">
        <v>200</v>
      </c>
      <c r="C239" t="str">
        <f t="shared" si="3"/>
        <v>È</v>
      </c>
    </row>
    <row r="240" spans="2:3">
      <c r="B240">
        <v>201</v>
      </c>
      <c r="C240" t="str">
        <f t="shared" si="3"/>
        <v>É</v>
      </c>
    </row>
    <row r="241" spans="2:3">
      <c r="B241">
        <v>202</v>
      </c>
      <c r="C241" t="str">
        <f t="shared" si="3"/>
        <v>Ê</v>
      </c>
    </row>
    <row r="242" spans="2:3">
      <c r="B242">
        <v>203</v>
      </c>
      <c r="C242" t="str">
        <f t="shared" si="3"/>
        <v>Ë</v>
      </c>
    </row>
    <row r="243" spans="2:3">
      <c r="B243">
        <v>204</v>
      </c>
      <c r="C243" t="str">
        <f t="shared" si="3"/>
        <v>Ì</v>
      </c>
    </row>
    <row r="244" spans="2:3">
      <c r="B244">
        <v>205</v>
      </c>
      <c r="C244" t="str">
        <f t="shared" si="3"/>
        <v>Í</v>
      </c>
    </row>
    <row r="245" spans="2:3">
      <c r="B245">
        <v>206</v>
      </c>
      <c r="C245" t="str">
        <f t="shared" si="3"/>
        <v>Î</v>
      </c>
    </row>
    <row r="246" spans="2:3">
      <c r="B246">
        <v>207</v>
      </c>
      <c r="C246" t="str">
        <f t="shared" si="3"/>
        <v>Ï</v>
      </c>
    </row>
    <row r="247" spans="2:3">
      <c r="B247">
        <v>208</v>
      </c>
      <c r="C247" t="str">
        <f t="shared" si="3"/>
        <v>Ð</v>
      </c>
    </row>
    <row r="248" spans="2:3">
      <c r="B248">
        <v>209</v>
      </c>
      <c r="C248" t="str">
        <f t="shared" si="3"/>
        <v>Ñ</v>
      </c>
    </row>
    <row r="249" spans="2:3">
      <c r="B249">
        <v>210</v>
      </c>
      <c r="C249" t="str">
        <f t="shared" si="3"/>
        <v>Ò</v>
      </c>
    </row>
    <row r="250" spans="2:3">
      <c r="B250">
        <v>211</v>
      </c>
      <c r="C250" t="str">
        <f t="shared" si="3"/>
        <v>Ó</v>
      </c>
    </row>
    <row r="251" spans="2:3">
      <c r="B251">
        <v>212</v>
      </c>
      <c r="C251" t="str">
        <f t="shared" si="3"/>
        <v>Ô</v>
      </c>
    </row>
    <row r="252" spans="2:3">
      <c r="B252">
        <v>213</v>
      </c>
      <c r="C252" t="str">
        <f t="shared" si="3"/>
        <v>Õ</v>
      </c>
    </row>
    <row r="253" spans="2:3">
      <c r="B253">
        <v>214</v>
      </c>
      <c r="C253" t="str">
        <f t="shared" si="3"/>
        <v>Ö</v>
      </c>
    </row>
    <row r="254" spans="2:3">
      <c r="B254">
        <v>215</v>
      </c>
      <c r="C254" t="str">
        <f t="shared" si="3"/>
        <v>×</v>
      </c>
    </row>
    <row r="255" spans="2:3">
      <c r="B255">
        <v>216</v>
      </c>
      <c r="C255" t="str">
        <f t="shared" si="3"/>
        <v>Ø</v>
      </c>
    </row>
    <row r="256" spans="2:3">
      <c r="B256">
        <v>217</v>
      </c>
      <c r="C256" t="str">
        <f t="shared" si="3"/>
        <v>Ù</v>
      </c>
    </row>
    <row r="257" spans="2:3">
      <c r="B257">
        <v>218</v>
      </c>
      <c r="C257" t="str">
        <f t="shared" si="3"/>
        <v>Ú</v>
      </c>
    </row>
    <row r="258" spans="2:3">
      <c r="B258">
        <v>219</v>
      </c>
      <c r="C258" t="str">
        <f t="shared" si="3"/>
        <v>Û</v>
      </c>
    </row>
    <row r="259" spans="2:3">
      <c r="B259">
        <v>220</v>
      </c>
      <c r="C259" t="str">
        <f t="shared" si="3"/>
        <v>Ü</v>
      </c>
    </row>
    <row r="260" spans="2:3">
      <c r="B260">
        <v>221</v>
      </c>
      <c r="C260" t="str">
        <f t="shared" si="3"/>
        <v>Ý</v>
      </c>
    </row>
    <row r="261" spans="2:3">
      <c r="B261">
        <v>222</v>
      </c>
      <c r="C261" t="str">
        <f t="shared" si="3"/>
        <v>Þ</v>
      </c>
    </row>
    <row r="262" spans="2:3">
      <c r="B262">
        <v>223</v>
      </c>
      <c r="C262" t="str">
        <f t="shared" si="3"/>
        <v>ß</v>
      </c>
    </row>
    <row r="263" spans="2:3">
      <c r="B263">
        <v>224</v>
      </c>
      <c r="C263" t="str">
        <f t="shared" si="3"/>
        <v>à</v>
      </c>
    </row>
    <row r="264" spans="2:3">
      <c r="B264">
        <v>225</v>
      </c>
      <c r="C264" t="str">
        <f t="shared" si="3"/>
        <v>á</v>
      </c>
    </row>
    <row r="265" spans="2:3">
      <c r="B265">
        <v>226</v>
      </c>
      <c r="C265" t="str">
        <f t="shared" si="3"/>
        <v>â</v>
      </c>
    </row>
    <row r="266" spans="2:3">
      <c r="B266">
        <v>227</v>
      </c>
      <c r="C266" t="str">
        <f t="shared" si="3"/>
        <v>ã</v>
      </c>
    </row>
    <row r="267" spans="2:3">
      <c r="B267">
        <v>228</v>
      </c>
      <c r="C267" t="str">
        <f t="shared" si="3"/>
        <v>ä</v>
      </c>
    </row>
    <row r="268" spans="2:3">
      <c r="B268">
        <v>229</v>
      </c>
      <c r="C268" t="str">
        <f t="shared" si="3"/>
        <v>å</v>
      </c>
    </row>
    <row r="269" spans="2:3">
      <c r="B269">
        <v>230</v>
      </c>
      <c r="C269" t="str">
        <f t="shared" si="3"/>
        <v>æ</v>
      </c>
    </row>
    <row r="270" spans="2:3">
      <c r="B270">
        <v>231</v>
      </c>
      <c r="C270" t="str">
        <f t="shared" si="3"/>
        <v>ç</v>
      </c>
    </row>
    <row r="271" spans="2:3">
      <c r="B271">
        <v>232</v>
      </c>
      <c r="C271" t="str">
        <f t="shared" si="3"/>
        <v>è</v>
      </c>
    </row>
    <row r="272" spans="2:3">
      <c r="B272">
        <v>233</v>
      </c>
      <c r="C272" t="str">
        <f t="shared" si="3"/>
        <v>é</v>
      </c>
    </row>
    <row r="273" spans="2:3">
      <c r="B273">
        <v>234</v>
      </c>
      <c r="C273" t="str">
        <f t="shared" si="3"/>
        <v>ê</v>
      </c>
    </row>
    <row r="274" spans="2:3">
      <c r="B274">
        <v>235</v>
      </c>
      <c r="C274" t="str">
        <f t="shared" si="3"/>
        <v>ë</v>
      </c>
    </row>
    <row r="275" spans="2:3">
      <c r="B275">
        <v>236</v>
      </c>
      <c r="C275" t="str">
        <f t="shared" si="3"/>
        <v>ì</v>
      </c>
    </row>
    <row r="276" spans="2:3">
      <c r="B276">
        <v>237</v>
      </c>
      <c r="C276" t="str">
        <f t="shared" si="3"/>
        <v>í</v>
      </c>
    </row>
    <row r="277" spans="2:3">
      <c r="B277">
        <v>238</v>
      </c>
      <c r="C277" t="str">
        <f t="shared" si="3"/>
        <v>î</v>
      </c>
    </row>
    <row r="278" spans="2:3">
      <c r="B278">
        <v>239</v>
      </c>
      <c r="C278" t="str">
        <f t="shared" si="3"/>
        <v>ï</v>
      </c>
    </row>
    <row r="279" spans="2:3">
      <c r="B279">
        <v>240</v>
      </c>
      <c r="C279" t="str">
        <f t="shared" si="3"/>
        <v>ð</v>
      </c>
    </row>
    <row r="280" spans="2:3">
      <c r="B280">
        <v>241</v>
      </c>
      <c r="C280" t="str">
        <f t="shared" si="3"/>
        <v>ñ</v>
      </c>
    </row>
    <row r="281" spans="2:3">
      <c r="B281">
        <v>242</v>
      </c>
      <c r="C281" t="str">
        <f t="shared" si="3"/>
        <v>ò</v>
      </c>
    </row>
    <row r="282" spans="2:3">
      <c r="B282">
        <v>243</v>
      </c>
      <c r="C282" t="str">
        <f t="shared" si="3"/>
        <v>ó</v>
      </c>
    </row>
    <row r="283" spans="2:3">
      <c r="B283">
        <v>244</v>
      </c>
      <c r="C283" t="str">
        <f t="shared" si="3"/>
        <v>ô</v>
      </c>
    </row>
    <row r="284" spans="2:3">
      <c r="B284">
        <v>245</v>
      </c>
      <c r="C284" t="str">
        <f t="shared" si="3"/>
        <v>õ</v>
      </c>
    </row>
    <row r="285" spans="2:3">
      <c r="B285">
        <v>246</v>
      </c>
      <c r="C285" t="str">
        <f t="shared" si="3"/>
        <v>ö</v>
      </c>
    </row>
    <row r="286" spans="2:3">
      <c r="B286">
        <v>247</v>
      </c>
      <c r="C286" t="str">
        <f t="shared" si="3"/>
        <v>÷</v>
      </c>
    </row>
    <row r="287" spans="2:3">
      <c r="B287">
        <v>248</v>
      </c>
      <c r="C287" t="str">
        <f t="shared" si="3"/>
        <v>ø</v>
      </c>
    </row>
    <row r="288" spans="2:3">
      <c r="B288">
        <v>249</v>
      </c>
      <c r="C288" t="str">
        <f t="shared" si="3"/>
        <v>ù</v>
      </c>
    </row>
    <row r="289" spans="2:3">
      <c r="B289">
        <v>250</v>
      </c>
      <c r="C289" t="str">
        <f t="shared" si="3"/>
        <v>ú</v>
      </c>
    </row>
    <row r="290" spans="2:3">
      <c r="B290">
        <v>251</v>
      </c>
      <c r="C290" t="str">
        <f t="shared" si="3"/>
        <v>û</v>
      </c>
    </row>
    <row r="291" spans="2:3">
      <c r="B291">
        <v>252</v>
      </c>
      <c r="C291" t="str">
        <f t="shared" si="3"/>
        <v>ü</v>
      </c>
    </row>
    <row r="292" spans="2:3">
      <c r="B292">
        <v>253</v>
      </c>
      <c r="C292" t="str">
        <f t="shared" si="3"/>
        <v>ý</v>
      </c>
    </row>
    <row r="293" spans="2:3">
      <c r="B293">
        <v>254</v>
      </c>
      <c r="C293" t="str">
        <f t="shared" si="3"/>
        <v>þ</v>
      </c>
    </row>
    <row r="294" spans="2:3">
      <c r="B294">
        <v>255</v>
      </c>
      <c r="C294" t="str">
        <f t="shared" si="3"/>
        <v>ÿ</v>
      </c>
    </row>
  </sheetData>
  <customSheetViews>
    <customSheetView guid="{9214FEEF-37F5-4A47-978A-4943DD2B1233}" state="hidden">
      <selection activeCell="D17" sqref="D17"/>
      <pageMargins left="0.75" right="0.75" top="1" bottom="1" header="0.5" footer="0.5"/>
      <pageSetup paperSize="9" orientation="portrait" r:id="rId1"/>
      <headerFooter alignWithMargins="0"/>
    </customSheetView>
    <customSheetView guid="{394A0C55-342D-4325-99CE-F2CA790F2BA2}" state="hidden">
      <selection activeCell="D17" sqref="D17"/>
      <pageMargins left="0.75" right="0.75" top="1" bottom="1" header="0.5" footer="0.5"/>
      <pageSetup paperSize="9" orientation="portrait" r:id="rId2"/>
      <headerFooter alignWithMargins="0"/>
    </customSheetView>
  </customSheetViews>
  <phoneticPr fontId="3" type="noConversion"/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22"/>
  </sheetPr>
  <dimension ref="A1:AK224"/>
  <sheetViews>
    <sheetView zoomScale="85" zoomScaleNormal="70" workbookViewId="0">
      <pane xSplit="1" topLeftCell="B1" activePane="topRight" state="frozen"/>
      <selection activeCell="A58" sqref="A58"/>
      <selection pane="topRight"/>
    </sheetView>
  </sheetViews>
  <sheetFormatPr defaultColWidth="9.140625" defaultRowHeight="12" customHeight="1"/>
  <cols>
    <col min="1" max="1" width="35.42578125" style="38" customWidth="1"/>
    <col min="2" max="10" width="10.7109375" style="38" customWidth="1"/>
    <col min="11" max="21" width="10.7109375" style="134" customWidth="1"/>
    <col min="22" max="37" width="9.140625" style="134"/>
    <col min="38" max="16384" width="9.140625" style="38"/>
  </cols>
  <sheetData>
    <row r="1" spans="1:37" ht="12" customHeight="1">
      <c r="A1" s="129" t="s">
        <v>48</v>
      </c>
      <c r="B1" s="129" t="s">
        <v>49</v>
      </c>
      <c r="K1" s="137" t="s">
        <v>45</v>
      </c>
      <c r="T1" s="137" t="s">
        <v>46</v>
      </c>
      <c r="AC1" s="137" t="s">
        <v>47</v>
      </c>
      <c r="AF1" s="137"/>
    </row>
    <row r="2" spans="1:37" ht="12" customHeight="1">
      <c r="B2" s="37" t="s">
        <v>57</v>
      </c>
      <c r="C2" s="37" t="s">
        <v>12</v>
      </c>
      <c r="D2" s="38" t="s">
        <v>111</v>
      </c>
      <c r="E2" s="38" t="s">
        <v>113</v>
      </c>
      <c r="F2" s="37" t="s">
        <v>112</v>
      </c>
      <c r="G2" s="37" t="s">
        <v>58</v>
      </c>
      <c r="H2" s="38" t="s">
        <v>68</v>
      </c>
      <c r="I2" s="215" t="s">
        <v>59</v>
      </c>
      <c r="J2" s="37" t="s">
        <v>60</v>
      </c>
      <c r="K2" s="137" t="s">
        <v>57</v>
      </c>
      <c r="L2" s="137" t="s">
        <v>12</v>
      </c>
      <c r="M2" s="134" t="s">
        <v>111</v>
      </c>
      <c r="N2" s="134" t="s">
        <v>113</v>
      </c>
      <c r="O2" s="137" t="s">
        <v>112</v>
      </c>
      <c r="P2" s="137" t="s">
        <v>58</v>
      </c>
      <c r="Q2" s="134" t="s">
        <v>68</v>
      </c>
      <c r="R2" s="137" t="s">
        <v>59</v>
      </c>
      <c r="S2" s="137" t="s">
        <v>60</v>
      </c>
      <c r="T2" s="137" t="s">
        <v>57</v>
      </c>
      <c r="U2" s="137" t="s">
        <v>12</v>
      </c>
      <c r="V2" s="134" t="s">
        <v>111</v>
      </c>
      <c r="W2" s="134" t="s">
        <v>113</v>
      </c>
      <c r="X2" s="137" t="s">
        <v>112</v>
      </c>
      <c r="Y2" s="137" t="s">
        <v>58</v>
      </c>
      <c r="Z2" s="134" t="s">
        <v>68</v>
      </c>
      <c r="AA2" s="137" t="s">
        <v>59</v>
      </c>
      <c r="AB2" s="137" t="s">
        <v>60</v>
      </c>
      <c r="AC2" s="137" t="s">
        <v>57</v>
      </c>
      <c r="AD2" s="137" t="s">
        <v>12</v>
      </c>
      <c r="AE2" s="134" t="s">
        <v>111</v>
      </c>
      <c r="AF2" s="134" t="s">
        <v>113</v>
      </c>
      <c r="AG2" s="137" t="s">
        <v>112</v>
      </c>
      <c r="AH2" s="137" t="s">
        <v>58</v>
      </c>
      <c r="AI2" s="134" t="s">
        <v>68</v>
      </c>
      <c r="AJ2" s="137" t="s">
        <v>59</v>
      </c>
      <c r="AK2" s="137" t="s">
        <v>60</v>
      </c>
    </row>
    <row r="3" spans="1:37" ht="12" customHeight="1">
      <c r="A3" s="38" t="s">
        <v>7</v>
      </c>
      <c r="B3" s="62">
        <v>107</v>
      </c>
      <c r="C3" s="62">
        <v>45</v>
      </c>
      <c r="D3" s="62">
        <v>1</v>
      </c>
      <c r="E3" s="62">
        <v>1</v>
      </c>
      <c r="F3" s="62">
        <v>37</v>
      </c>
      <c r="G3" s="62">
        <v>22</v>
      </c>
      <c r="H3" s="62">
        <v>0</v>
      </c>
      <c r="I3" s="62">
        <v>9</v>
      </c>
      <c r="J3" s="62">
        <v>0</v>
      </c>
      <c r="K3" s="139">
        <f>[4]Main!B5</f>
        <v>0</v>
      </c>
      <c r="L3" s="139">
        <f>[4]Main!C5</f>
        <v>0</v>
      </c>
      <c r="M3" s="139">
        <f>[4]Main!D5</f>
        <v>0</v>
      </c>
      <c r="N3" s="139">
        <f>[4]Main!E5</f>
        <v>0</v>
      </c>
      <c r="O3" s="139">
        <f>[4]Main!F5</f>
        <v>0</v>
      </c>
      <c r="P3" s="139">
        <f>[4]Main!G5</f>
        <v>0</v>
      </c>
      <c r="Q3" s="139">
        <f>[4]Main!H5</f>
        <v>0</v>
      </c>
      <c r="R3" s="139">
        <f>[4]Main!I5</f>
        <v>0</v>
      </c>
      <c r="S3" s="139">
        <f>[4]Main!J5</f>
        <v>0</v>
      </c>
      <c r="T3" s="139">
        <f>[5]Main!B5</f>
        <v>0</v>
      </c>
      <c r="U3" s="139">
        <f>[5]Main!C5</f>
        <v>0</v>
      </c>
      <c r="V3" s="139">
        <f>[5]Main!D5</f>
        <v>0</v>
      </c>
      <c r="W3" s="139">
        <f>[5]Main!E5</f>
        <v>0</v>
      </c>
      <c r="X3" s="139">
        <f>[5]Main!F5</f>
        <v>0</v>
      </c>
      <c r="Y3" s="139">
        <f>[5]Main!G5</f>
        <v>0</v>
      </c>
      <c r="Z3" s="139">
        <f>[5]Main!H5</f>
        <v>0</v>
      </c>
      <c r="AA3" s="139">
        <f>[5]Main!I5</f>
        <v>0</v>
      </c>
      <c r="AB3" s="139">
        <f>[5]Main!J5</f>
        <v>0</v>
      </c>
      <c r="AC3" s="139">
        <f>[6]Main!B5</f>
        <v>0</v>
      </c>
      <c r="AD3" s="139">
        <f>[6]Main!C5</f>
        <v>0</v>
      </c>
      <c r="AE3" s="139">
        <f>[6]Main!D5</f>
        <v>0</v>
      </c>
      <c r="AF3" s="139">
        <f>[6]Main!E5</f>
        <v>0</v>
      </c>
      <c r="AG3" s="139">
        <f>[6]Main!F5</f>
        <v>0</v>
      </c>
      <c r="AH3" s="139">
        <f>[6]Main!G5</f>
        <v>0</v>
      </c>
      <c r="AI3" s="139">
        <f>[6]Main!H5</f>
        <v>0</v>
      </c>
      <c r="AJ3" s="139">
        <f>[6]Main!I5</f>
        <v>0</v>
      </c>
      <c r="AK3" s="139">
        <f>[6]Main!J5</f>
        <v>0</v>
      </c>
    </row>
    <row r="4" spans="1:37" ht="12" customHeight="1">
      <c r="A4" s="38" t="s">
        <v>8</v>
      </c>
      <c r="B4" s="62">
        <v>7</v>
      </c>
      <c r="C4" s="62">
        <v>5</v>
      </c>
      <c r="D4" s="62">
        <f>[7]Main!D6</f>
        <v>0</v>
      </c>
      <c r="E4" s="62">
        <f>[7]Main!E6</f>
        <v>0</v>
      </c>
      <c r="F4" s="62">
        <v>2</v>
      </c>
      <c r="G4" s="62">
        <v>0</v>
      </c>
      <c r="H4" s="62">
        <f>[7]Main!H6</f>
        <v>0</v>
      </c>
      <c r="I4" s="62">
        <f>[7]Main!I6</f>
        <v>0</v>
      </c>
      <c r="J4" s="62">
        <f>[7]Main!J6</f>
        <v>0</v>
      </c>
      <c r="K4" s="139">
        <f>[4]Main!B6</f>
        <v>0</v>
      </c>
      <c r="L4" s="139">
        <f>[4]Main!C6</f>
        <v>0</v>
      </c>
      <c r="M4" s="139">
        <f>[4]Main!D6</f>
        <v>0</v>
      </c>
      <c r="N4" s="139">
        <f>[4]Main!E6</f>
        <v>0</v>
      </c>
      <c r="O4" s="139">
        <f>[4]Main!F6</f>
        <v>0</v>
      </c>
      <c r="P4" s="139">
        <f>[4]Main!G6</f>
        <v>0</v>
      </c>
      <c r="Q4" s="139">
        <f>[4]Main!H6</f>
        <v>0</v>
      </c>
      <c r="R4" s="139">
        <f>[4]Main!I6</f>
        <v>0</v>
      </c>
      <c r="S4" s="139">
        <f>[4]Main!J6</f>
        <v>0</v>
      </c>
      <c r="T4" s="139">
        <f>[5]Main!B6</f>
        <v>0</v>
      </c>
      <c r="U4" s="139">
        <f>[5]Main!C6</f>
        <v>0</v>
      </c>
      <c r="V4" s="139">
        <f>[5]Main!D6</f>
        <v>0</v>
      </c>
      <c r="W4" s="139">
        <f>[5]Main!E6</f>
        <v>0</v>
      </c>
      <c r="X4" s="139">
        <f>[5]Main!F6</f>
        <v>0</v>
      </c>
      <c r="Y4" s="139">
        <f>[5]Main!G6</f>
        <v>0</v>
      </c>
      <c r="Z4" s="139">
        <f>[5]Main!H6</f>
        <v>0</v>
      </c>
      <c r="AA4" s="139">
        <f>[5]Main!I6</f>
        <v>0</v>
      </c>
      <c r="AB4" s="139">
        <f>[5]Main!J6</f>
        <v>0</v>
      </c>
      <c r="AC4" s="139">
        <f>[6]Main!B6</f>
        <v>0</v>
      </c>
      <c r="AD4" s="139">
        <f>[6]Main!C6</f>
        <v>0</v>
      </c>
      <c r="AE4" s="139">
        <f>[6]Main!D6</f>
        <v>0</v>
      </c>
      <c r="AF4" s="139">
        <f>[6]Main!E6</f>
        <v>0</v>
      </c>
      <c r="AG4" s="139">
        <f>[6]Main!F6</f>
        <v>0</v>
      </c>
      <c r="AH4" s="139">
        <f>[6]Main!G6</f>
        <v>0</v>
      </c>
      <c r="AI4" s="139">
        <f>[6]Main!H6</f>
        <v>0</v>
      </c>
      <c r="AJ4" s="139">
        <f>[6]Main!I6</f>
        <v>0</v>
      </c>
      <c r="AK4" s="139">
        <f>[6]Main!J6</f>
        <v>0</v>
      </c>
    </row>
    <row r="5" spans="1:37" ht="12" customHeight="1">
      <c r="A5" s="141" t="s">
        <v>150</v>
      </c>
      <c r="B5" s="62">
        <v>0</v>
      </c>
      <c r="C5" s="62">
        <v>0</v>
      </c>
      <c r="D5" s="62">
        <f>[7]Main!D7</f>
        <v>0</v>
      </c>
      <c r="E5" s="62">
        <f>[7]Main!E7</f>
        <v>0</v>
      </c>
      <c r="F5" s="62">
        <v>0</v>
      </c>
      <c r="G5" s="62">
        <v>0</v>
      </c>
      <c r="H5" s="62">
        <v>0</v>
      </c>
      <c r="I5" s="62">
        <f>[7]Main!I7</f>
        <v>0</v>
      </c>
      <c r="J5" s="62">
        <f>[7]Main!J7</f>
        <v>0</v>
      </c>
      <c r="K5" s="139">
        <f>[4]Main!B7</f>
        <v>0</v>
      </c>
      <c r="L5" s="139">
        <f>[4]Main!C7</f>
        <v>0</v>
      </c>
      <c r="M5" s="139">
        <f>[4]Main!D7</f>
        <v>0</v>
      </c>
      <c r="N5" s="139">
        <f>[4]Main!E7</f>
        <v>0</v>
      </c>
      <c r="O5" s="139">
        <f>[4]Main!F7</f>
        <v>0</v>
      </c>
      <c r="P5" s="139">
        <f>[4]Main!G7</f>
        <v>0</v>
      </c>
      <c r="Q5" s="139">
        <f>[4]Main!H7</f>
        <v>0</v>
      </c>
      <c r="R5" s="139">
        <f>[4]Main!I7</f>
        <v>0</v>
      </c>
      <c r="S5" s="139">
        <f>[4]Main!J7</f>
        <v>0</v>
      </c>
      <c r="T5" s="139">
        <f>[5]Main!B7</f>
        <v>0</v>
      </c>
      <c r="U5" s="139">
        <f>[5]Main!C7</f>
        <v>0</v>
      </c>
      <c r="V5" s="139">
        <f>[5]Main!D7</f>
        <v>0</v>
      </c>
      <c r="W5" s="139">
        <f>[5]Main!E7</f>
        <v>0</v>
      </c>
      <c r="X5" s="139">
        <f>[5]Main!F7</f>
        <v>0</v>
      </c>
      <c r="Y5" s="139">
        <f>[5]Main!G7</f>
        <v>0</v>
      </c>
      <c r="Z5" s="139">
        <f>[5]Main!H7</f>
        <v>0</v>
      </c>
      <c r="AA5" s="139">
        <f>[5]Main!I7</f>
        <v>0</v>
      </c>
      <c r="AB5" s="139">
        <f>[5]Main!J7</f>
        <v>0</v>
      </c>
      <c r="AC5" s="139">
        <f>[6]Main!B7</f>
        <v>0</v>
      </c>
      <c r="AD5" s="139">
        <f>[6]Main!C7</f>
        <v>0</v>
      </c>
      <c r="AE5" s="139">
        <f>[6]Main!D7</f>
        <v>0</v>
      </c>
      <c r="AF5" s="139">
        <f>[6]Main!E7</f>
        <v>0</v>
      </c>
      <c r="AG5" s="139">
        <f>[6]Main!F7</f>
        <v>0</v>
      </c>
      <c r="AH5" s="139">
        <f>[6]Main!G7</f>
        <v>0</v>
      </c>
      <c r="AI5" s="139">
        <f>[6]Main!H7</f>
        <v>0</v>
      </c>
      <c r="AJ5" s="139">
        <f>[6]Main!I7</f>
        <v>0</v>
      </c>
      <c r="AK5" s="139">
        <f>[6]Main!J7</f>
        <v>0</v>
      </c>
    </row>
    <row r="6" spans="1:37" ht="12" customHeight="1">
      <c r="A6" s="163" t="s">
        <v>9</v>
      </c>
      <c r="B6" s="62">
        <v>1</v>
      </c>
      <c r="C6" s="62">
        <v>0</v>
      </c>
      <c r="D6" s="62">
        <f>[7]Main!D8</f>
        <v>0</v>
      </c>
      <c r="E6" s="62">
        <f>[7]Main!E8</f>
        <v>0</v>
      </c>
      <c r="F6" s="62">
        <v>1</v>
      </c>
      <c r="G6" s="62">
        <v>0</v>
      </c>
      <c r="H6" s="62">
        <v>0</v>
      </c>
      <c r="I6" s="62">
        <f>[7]Main!I8</f>
        <v>0</v>
      </c>
      <c r="J6" s="139">
        <f>[7]Main!J8</f>
        <v>0</v>
      </c>
      <c r="K6" s="139">
        <f>[4]Main!B8</f>
        <v>0</v>
      </c>
      <c r="L6" s="139">
        <f>[4]Main!C8</f>
        <v>0</v>
      </c>
      <c r="M6" s="139">
        <f>[4]Main!D8</f>
        <v>0</v>
      </c>
      <c r="N6" s="139">
        <f>[4]Main!E8</f>
        <v>0</v>
      </c>
      <c r="O6" s="139">
        <f>[4]Main!F8</f>
        <v>0</v>
      </c>
      <c r="P6" s="139">
        <f>[4]Main!G8</f>
        <v>0</v>
      </c>
      <c r="Q6" s="139">
        <f>[4]Main!H8</f>
        <v>0</v>
      </c>
      <c r="R6" s="139">
        <f>[4]Main!I8</f>
        <v>0</v>
      </c>
      <c r="S6" s="139">
        <f>[4]Main!J8</f>
        <v>0</v>
      </c>
      <c r="T6" s="139">
        <f>[5]Main!B8</f>
        <v>0</v>
      </c>
      <c r="U6" s="139">
        <f>[5]Main!C8</f>
        <v>0</v>
      </c>
      <c r="V6" s="139">
        <f>[5]Main!D8</f>
        <v>0</v>
      </c>
      <c r="W6" s="139">
        <f>[5]Main!E8</f>
        <v>0</v>
      </c>
      <c r="X6" s="139">
        <f>[5]Main!F8</f>
        <v>0</v>
      </c>
      <c r="Y6" s="139">
        <f>[5]Main!G8</f>
        <v>0</v>
      </c>
      <c r="Z6" s="139">
        <f>[5]Main!H8</f>
        <v>0</v>
      </c>
      <c r="AA6" s="139">
        <f>[5]Main!I8</f>
        <v>0</v>
      </c>
      <c r="AB6" s="139">
        <f>[5]Main!J8</f>
        <v>0</v>
      </c>
      <c r="AC6" s="139">
        <f>[6]Main!B8</f>
        <v>0</v>
      </c>
      <c r="AD6" s="139">
        <f>[6]Main!C8</f>
        <v>0</v>
      </c>
      <c r="AE6" s="139">
        <f>[6]Main!D8</f>
        <v>0</v>
      </c>
      <c r="AF6" s="139">
        <f>[6]Main!E8</f>
        <v>0</v>
      </c>
      <c r="AG6" s="139">
        <f>[6]Main!F8</f>
        <v>0</v>
      </c>
      <c r="AH6" s="139">
        <f>[6]Main!G8</f>
        <v>0</v>
      </c>
      <c r="AI6" s="139">
        <f>[6]Main!H8</f>
        <v>0</v>
      </c>
      <c r="AJ6" s="139">
        <f>[6]Main!I8</f>
        <v>0</v>
      </c>
      <c r="AK6" s="139">
        <f>[6]Main!J8</f>
        <v>0</v>
      </c>
    </row>
    <row r="7" spans="1:37" ht="12" customHeight="1">
      <c r="A7" s="134" t="s">
        <v>10</v>
      </c>
      <c r="B7" s="139">
        <v>0</v>
      </c>
      <c r="C7" s="139">
        <v>0</v>
      </c>
      <c r="D7" s="139">
        <f>[7]Main!D9</f>
        <v>0</v>
      </c>
      <c r="E7" s="139">
        <f>[7]Main!E9</f>
        <v>0</v>
      </c>
      <c r="F7" s="139">
        <v>0</v>
      </c>
      <c r="G7" s="139">
        <v>0</v>
      </c>
      <c r="H7" s="139">
        <f>[7]Main!H9</f>
        <v>0</v>
      </c>
      <c r="I7" s="139">
        <f>[7]Main!I9</f>
        <v>0</v>
      </c>
      <c r="J7" s="139">
        <f>[7]Main!J9</f>
        <v>0</v>
      </c>
      <c r="K7" s="139">
        <f>[4]Main!B9</f>
        <v>0</v>
      </c>
      <c r="L7" s="139">
        <f>[4]Main!C9</f>
        <v>0</v>
      </c>
      <c r="M7" s="139">
        <f>[4]Main!D9</f>
        <v>0</v>
      </c>
      <c r="N7" s="139">
        <f>[4]Main!E9</f>
        <v>0</v>
      </c>
      <c r="O7" s="139">
        <f>[4]Main!F9</f>
        <v>0</v>
      </c>
      <c r="P7" s="139">
        <f>[4]Main!G9</f>
        <v>0</v>
      </c>
      <c r="Q7" s="139">
        <f>[4]Main!H9</f>
        <v>0</v>
      </c>
      <c r="R7" s="139">
        <f>[4]Main!I9</f>
        <v>0</v>
      </c>
      <c r="S7" s="139">
        <f>[4]Main!J9</f>
        <v>0</v>
      </c>
      <c r="T7" s="139">
        <f>[5]Main!B9</f>
        <v>0</v>
      </c>
      <c r="U7" s="139">
        <f>[5]Main!C9</f>
        <v>0</v>
      </c>
      <c r="V7" s="139">
        <f>[5]Main!D9</f>
        <v>0</v>
      </c>
      <c r="W7" s="139">
        <f>[5]Main!E9</f>
        <v>0</v>
      </c>
      <c r="X7" s="139">
        <f>[5]Main!F9</f>
        <v>0</v>
      </c>
      <c r="Y7" s="139">
        <f>[5]Main!G9</f>
        <v>0</v>
      </c>
      <c r="Z7" s="139">
        <f>[5]Main!H9</f>
        <v>0</v>
      </c>
      <c r="AA7" s="139">
        <f>[5]Main!I9</f>
        <v>0</v>
      </c>
      <c r="AB7" s="139">
        <f>[5]Main!J9</f>
        <v>0</v>
      </c>
      <c r="AC7" s="139">
        <f>[6]Main!B9</f>
        <v>0</v>
      </c>
      <c r="AD7" s="139">
        <f>[6]Main!C9</f>
        <v>0</v>
      </c>
      <c r="AE7" s="139">
        <f>[6]Main!D9</f>
        <v>0</v>
      </c>
      <c r="AF7" s="139">
        <f>[6]Main!E9</f>
        <v>0</v>
      </c>
      <c r="AG7" s="139">
        <f>[6]Main!F9</f>
        <v>0</v>
      </c>
      <c r="AH7" s="139">
        <f>[6]Main!G9</f>
        <v>0</v>
      </c>
      <c r="AI7" s="139">
        <f>[6]Main!H9</f>
        <v>0</v>
      </c>
      <c r="AJ7" s="139">
        <f>[6]Main!I9</f>
        <v>0</v>
      </c>
      <c r="AK7" s="139">
        <f>[6]Main!J9</f>
        <v>0</v>
      </c>
    </row>
    <row r="8" spans="1:37" ht="12" customHeight="1">
      <c r="A8" s="134" t="s">
        <v>100</v>
      </c>
      <c r="B8" s="139">
        <f>[7]Main!B10</f>
        <v>0</v>
      </c>
      <c r="C8" s="139">
        <f>[7]Main!C10</f>
        <v>0</v>
      </c>
      <c r="D8" s="139">
        <f>[7]Main!D10</f>
        <v>0</v>
      </c>
      <c r="E8" s="139">
        <f>[7]Main!E10</f>
        <v>0</v>
      </c>
      <c r="F8" s="139">
        <f>[7]Main!F10</f>
        <v>0</v>
      </c>
      <c r="G8" s="139">
        <f>[7]Main!G10</f>
        <v>0</v>
      </c>
      <c r="H8" s="139">
        <f>[7]Main!H10</f>
        <v>0</v>
      </c>
      <c r="I8" s="139">
        <f>[7]Main!I10</f>
        <v>0</v>
      </c>
      <c r="J8" s="139">
        <f>[7]Main!J10</f>
        <v>0</v>
      </c>
      <c r="K8" s="139">
        <f>[4]Main!B10</f>
        <v>0</v>
      </c>
      <c r="L8" s="139">
        <f>[4]Main!C10</f>
        <v>0</v>
      </c>
      <c r="M8" s="139">
        <f>[4]Main!D10</f>
        <v>0</v>
      </c>
      <c r="N8" s="139">
        <f>[4]Main!E10</f>
        <v>0</v>
      </c>
      <c r="O8" s="139">
        <f>[4]Main!F10</f>
        <v>0</v>
      </c>
      <c r="P8" s="139">
        <f>[4]Main!G10</f>
        <v>0</v>
      </c>
      <c r="Q8" s="139">
        <f>[4]Main!H10</f>
        <v>0</v>
      </c>
      <c r="R8" s="139">
        <f>[4]Main!I10</f>
        <v>0</v>
      </c>
      <c r="S8" s="139">
        <f>[4]Main!J10</f>
        <v>0</v>
      </c>
      <c r="T8" s="139">
        <f>[5]Main!B10</f>
        <v>0</v>
      </c>
      <c r="U8" s="139">
        <f>[5]Main!C10</f>
        <v>0</v>
      </c>
      <c r="V8" s="139">
        <f>[5]Main!D10</f>
        <v>0</v>
      </c>
      <c r="W8" s="139">
        <f>[5]Main!E10</f>
        <v>0</v>
      </c>
      <c r="X8" s="139">
        <f>[5]Main!F10</f>
        <v>0</v>
      </c>
      <c r="Y8" s="139">
        <f>[5]Main!G10</f>
        <v>0</v>
      </c>
      <c r="Z8" s="139">
        <f>[5]Main!H10</f>
        <v>0</v>
      </c>
      <c r="AA8" s="139">
        <f>[5]Main!I10</f>
        <v>0</v>
      </c>
      <c r="AB8" s="139">
        <f>[5]Main!J10</f>
        <v>0</v>
      </c>
      <c r="AC8" s="139">
        <f>[6]Main!B10</f>
        <v>0</v>
      </c>
      <c r="AD8" s="139">
        <f>[6]Main!C10</f>
        <v>0</v>
      </c>
      <c r="AE8" s="139">
        <f>[6]Main!D10</f>
        <v>0</v>
      </c>
      <c r="AF8" s="139">
        <f>[6]Main!E10</f>
        <v>0</v>
      </c>
      <c r="AG8" s="139">
        <f>[6]Main!F10</f>
        <v>0</v>
      </c>
      <c r="AH8" s="139">
        <f>[6]Main!G10</f>
        <v>0</v>
      </c>
      <c r="AI8" s="139">
        <f>[6]Main!H10</f>
        <v>0</v>
      </c>
      <c r="AJ8" s="139">
        <f>[6]Main!I10</f>
        <v>0</v>
      </c>
      <c r="AK8" s="139">
        <f>[6]Main!J10</f>
        <v>0</v>
      </c>
    </row>
    <row r="10" spans="1:37" ht="12" customHeight="1">
      <c r="A10" s="163" t="s">
        <v>94</v>
      </c>
      <c r="B10" s="38" t="s">
        <v>49</v>
      </c>
      <c r="G10" s="134" t="s">
        <v>45</v>
      </c>
      <c r="H10" s="134"/>
      <c r="I10" s="134"/>
      <c r="J10" s="134"/>
      <c r="L10" s="134" t="s">
        <v>46</v>
      </c>
      <c r="Q10" s="134" t="s">
        <v>47</v>
      </c>
    </row>
    <row r="11" spans="1:37" ht="12" customHeight="1">
      <c r="B11" s="38" t="s">
        <v>2</v>
      </c>
      <c r="C11" s="38" t="s">
        <v>3</v>
      </c>
      <c r="D11" s="38" t="s">
        <v>4</v>
      </c>
      <c r="E11" s="38" t="s">
        <v>5</v>
      </c>
      <c r="F11" s="38" t="s">
        <v>6</v>
      </c>
      <c r="G11" s="134" t="s">
        <v>2</v>
      </c>
      <c r="H11" s="134" t="s">
        <v>3</v>
      </c>
      <c r="I11" s="134" t="s">
        <v>4</v>
      </c>
      <c r="J11" s="134" t="s">
        <v>5</v>
      </c>
      <c r="K11" s="134" t="s">
        <v>6</v>
      </c>
      <c r="L11" s="134" t="s">
        <v>2</v>
      </c>
      <c r="M11" s="134" t="s">
        <v>3</v>
      </c>
      <c r="N11" s="134" t="s">
        <v>4</v>
      </c>
      <c r="O11" s="134" t="s">
        <v>5</v>
      </c>
      <c r="P11" s="134" t="s">
        <v>6</v>
      </c>
      <c r="Q11" s="134" t="s">
        <v>2</v>
      </c>
      <c r="R11" s="134" t="s">
        <v>3</v>
      </c>
      <c r="S11" s="134" t="s">
        <v>4</v>
      </c>
      <c r="T11" s="134" t="s">
        <v>5</v>
      </c>
      <c r="U11" s="134" t="s">
        <v>6</v>
      </c>
    </row>
    <row r="12" spans="1:37" ht="12" customHeight="1">
      <c r="A12" s="127" t="s">
        <v>1</v>
      </c>
      <c r="B12" s="63">
        <v>5</v>
      </c>
      <c r="C12" s="63">
        <v>60</v>
      </c>
      <c r="D12" s="63">
        <v>34</v>
      </c>
      <c r="E12" s="63">
        <v>12</v>
      </c>
      <c r="F12" s="63">
        <v>111</v>
      </c>
      <c r="G12" s="135">
        <f>[8]Main!G5</f>
        <v>0</v>
      </c>
      <c r="H12" s="135">
        <f>[8]Main!H5</f>
        <v>0</v>
      </c>
      <c r="I12" s="135">
        <f>[8]Main!I5</f>
        <v>0</v>
      </c>
      <c r="J12" s="135">
        <f>[8]Main!J5</f>
        <v>0</v>
      </c>
      <c r="K12" s="135">
        <f>[8]Main!K5</f>
        <v>0</v>
      </c>
      <c r="L12" s="135">
        <f>[8]Main!L5</f>
        <v>0</v>
      </c>
      <c r="M12" s="135">
        <f>[8]Main!M5</f>
        <v>0</v>
      </c>
      <c r="N12" s="135">
        <f>[8]Main!N5</f>
        <v>0</v>
      </c>
      <c r="O12" s="135">
        <f>[8]Main!O5</f>
        <v>0</v>
      </c>
      <c r="P12" s="135">
        <f>[8]Main!P5</f>
        <v>0</v>
      </c>
      <c r="Q12" s="135">
        <f>[8]Main!Q5</f>
        <v>0</v>
      </c>
      <c r="R12" s="135">
        <f>[8]Main!R5</f>
        <v>0</v>
      </c>
      <c r="S12" s="135">
        <f>[8]Main!S5</f>
        <v>0</v>
      </c>
      <c r="T12" s="135">
        <f>[8]Main!T5</f>
        <v>0</v>
      </c>
      <c r="U12" s="135">
        <f>[8]Main!U5</f>
        <v>0</v>
      </c>
    </row>
    <row r="13" spans="1:37" ht="12" customHeight="1">
      <c r="A13" s="127" t="s">
        <v>34</v>
      </c>
      <c r="B13" s="63">
        <v>8</v>
      </c>
      <c r="C13" s="63">
        <v>49</v>
      </c>
      <c r="D13" s="63">
        <v>43</v>
      </c>
      <c r="E13" s="63">
        <v>11</v>
      </c>
      <c r="F13" s="63">
        <v>111</v>
      </c>
      <c r="G13" s="135">
        <f>[8]Main!G7</f>
        <v>0</v>
      </c>
      <c r="H13" s="135">
        <f>[8]Main!H7</f>
        <v>0</v>
      </c>
      <c r="I13" s="135">
        <f>[8]Main!I7</f>
        <v>0</v>
      </c>
      <c r="J13" s="135">
        <f>[8]Main!J7</f>
        <v>0</v>
      </c>
      <c r="K13" s="135">
        <f>[8]Main!K7</f>
        <v>0</v>
      </c>
      <c r="L13" s="135">
        <f>[8]Main!L7</f>
        <v>0</v>
      </c>
      <c r="M13" s="135">
        <f>[8]Main!M7</f>
        <v>0</v>
      </c>
      <c r="N13" s="135">
        <f>[8]Main!N7</f>
        <v>0</v>
      </c>
      <c r="O13" s="135">
        <f>[8]Main!O7</f>
        <v>0</v>
      </c>
      <c r="P13" s="135">
        <f>[8]Main!P7</f>
        <v>0</v>
      </c>
      <c r="Q13" s="135">
        <f>[8]Main!Q7</f>
        <v>0</v>
      </c>
      <c r="R13" s="135">
        <f>[8]Main!R7</f>
        <v>0</v>
      </c>
      <c r="S13" s="135">
        <f>[8]Main!S7</f>
        <v>0</v>
      </c>
      <c r="T13" s="135">
        <f>[8]Main!T7</f>
        <v>0</v>
      </c>
      <c r="U13" s="135">
        <f>[8]Main!U7</f>
        <v>0</v>
      </c>
    </row>
    <row r="14" spans="1:37" ht="12" customHeight="1">
      <c r="A14" s="128" t="s">
        <v>148</v>
      </c>
      <c r="B14" s="63">
        <v>5</v>
      </c>
      <c r="C14" s="63">
        <v>63</v>
      </c>
      <c r="D14" s="63">
        <v>36</v>
      </c>
      <c r="E14" s="63">
        <v>7</v>
      </c>
      <c r="F14" s="63">
        <v>111</v>
      </c>
      <c r="G14" s="135">
        <f>[8]Main!G15</f>
        <v>0</v>
      </c>
      <c r="H14" s="135">
        <f>[8]Main!H15</f>
        <v>0</v>
      </c>
      <c r="I14" s="135">
        <f>[8]Main!I15</f>
        <v>0</v>
      </c>
      <c r="J14" s="135">
        <f>[8]Main!J15</f>
        <v>0</v>
      </c>
      <c r="K14" s="135">
        <f>[8]Main!K15</f>
        <v>0</v>
      </c>
      <c r="L14" s="135">
        <f>[8]Main!L15</f>
        <v>0</v>
      </c>
      <c r="M14" s="135">
        <f>[8]Main!M15</f>
        <v>0</v>
      </c>
      <c r="N14" s="135">
        <f>[8]Main!N15</f>
        <v>0</v>
      </c>
      <c r="O14" s="135">
        <f>[8]Main!O15</f>
        <v>0</v>
      </c>
      <c r="P14" s="135">
        <f>[8]Main!P15</f>
        <v>0</v>
      </c>
      <c r="Q14" s="135">
        <f>[8]Main!Q15</f>
        <v>0</v>
      </c>
      <c r="R14" s="135">
        <f>[8]Main!R15</f>
        <v>0</v>
      </c>
      <c r="S14" s="135">
        <f>[8]Main!S15</f>
        <v>0</v>
      </c>
      <c r="T14" s="135">
        <f>[8]Main!T15</f>
        <v>0</v>
      </c>
      <c r="U14" s="135">
        <f>[8]Main!U15</f>
        <v>0</v>
      </c>
    </row>
    <row r="15" spans="1:37" ht="12" customHeight="1">
      <c r="A15" s="127" t="s">
        <v>36</v>
      </c>
      <c r="B15" s="63">
        <v>9</v>
      </c>
      <c r="C15" s="63">
        <v>56</v>
      </c>
      <c r="D15" s="63">
        <v>36</v>
      </c>
      <c r="E15" s="63">
        <v>10</v>
      </c>
      <c r="F15" s="63">
        <v>111</v>
      </c>
      <c r="G15" s="135">
        <f>[8]Main!G20</f>
        <v>0</v>
      </c>
      <c r="H15" s="135">
        <f>[8]Main!H20</f>
        <v>0</v>
      </c>
      <c r="I15" s="135">
        <f>[8]Main!I20</f>
        <v>0</v>
      </c>
      <c r="J15" s="135">
        <f>[8]Main!J20</f>
        <v>0</v>
      </c>
      <c r="K15" s="135">
        <f>[8]Main!K20</f>
        <v>0</v>
      </c>
      <c r="L15" s="135">
        <f>[8]Main!L20</f>
        <v>0</v>
      </c>
      <c r="M15" s="135">
        <f>[8]Main!M20</f>
        <v>0</v>
      </c>
      <c r="N15" s="135">
        <f>[8]Main!N20</f>
        <v>0</v>
      </c>
      <c r="O15" s="135">
        <f>[8]Main!O20</f>
        <v>0</v>
      </c>
      <c r="P15" s="135">
        <f>[8]Main!P20</f>
        <v>0</v>
      </c>
      <c r="Q15" s="135">
        <f>[8]Main!Q20</f>
        <v>0</v>
      </c>
      <c r="R15" s="135">
        <f>[8]Main!R20</f>
        <v>0</v>
      </c>
      <c r="S15" s="135">
        <f>[8]Main!S20</f>
        <v>0</v>
      </c>
      <c r="T15" s="135">
        <f>[8]Main!T20</f>
        <v>0</v>
      </c>
      <c r="U15" s="135">
        <f>[8]Main!U20</f>
        <v>0</v>
      </c>
    </row>
    <row r="16" spans="1:37" ht="12" customHeight="1">
      <c r="G16" s="134"/>
      <c r="H16" s="134"/>
      <c r="I16" s="134"/>
      <c r="J16" s="134"/>
    </row>
    <row r="17" spans="1:21" ht="12" customHeight="1">
      <c r="A17" s="163" t="s">
        <v>96</v>
      </c>
      <c r="B17" s="38" t="s">
        <v>49</v>
      </c>
      <c r="G17" s="134" t="s">
        <v>45</v>
      </c>
      <c r="H17" s="134"/>
      <c r="I17" s="134"/>
      <c r="J17" s="134"/>
      <c r="L17" s="134" t="s">
        <v>46</v>
      </c>
      <c r="Q17" s="134" t="s">
        <v>47</v>
      </c>
    </row>
    <row r="18" spans="1:21" ht="12" customHeight="1">
      <c r="B18" s="38" t="s">
        <v>2</v>
      </c>
      <c r="C18" s="38" t="s">
        <v>3</v>
      </c>
      <c r="D18" s="38" t="s">
        <v>4</v>
      </c>
      <c r="E18" s="38" t="s">
        <v>5</v>
      </c>
      <c r="F18" s="38" t="s">
        <v>6</v>
      </c>
      <c r="G18" s="134" t="s">
        <v>2</v>
      </c>
      <c r="H18" s="134" t="s">
        <v>3</v>
      </c>
      <c r="I18" s="134" t="s">
        <v>4</v>
      </c>
      <c r="J18" s="134" t="s">
        <v>5</v>
      </c>
      <c r="K18" s="134" t="s">
        <v>6</v>
      </c>
      <c r="L18" s="134" t="s">
        <v>2</v>
      </c>
      <c r="M18" s="134" t="s">
        <v>3</v>
      </c>
      <c r="N18" s="134" t="s">
        <v>4</v>
      </c>
      <c r="O18" s="134" t="s">
        <v>5</v>
      </c>
      <c r="P18" s="134" t="s">
        <v>6</v>
      </c>
      <c r="Q18" s="134" t="s">
        <v>2</v>
      </c>
      <c r="R18" s="134" t="s">
        <v>3</v>
      </c>
      <c r="S18" s="134" t="s">
        <v>4</v>
      </c>
      <c r="T18" s="134" t="s">
        <v>5</v>
      </c>
      <c r="U18" s="134" t="s">
        <v>6</v>
      </c>
    </row>
    <row r="19" spans="1:21" ht="12" customHeight="1">
      <c r="A19" s="127" t="s">
        <v>1</v>
      </c>
      <c r="B19" s="162">
        <v>4</v>
      </c>
      <c r="C19" s="162">
        <v>29</v>
      </c>
      <c r="D19" s="162">
        <v>13</v>
      </c>
      <c r="E19" s="162">
        <v>4</v>
      </c>
      <c r="F19" s="63">
        <v>50</v>
      </c>
      <c r="G19" s="135">
        <f>[9]Main!G5</f>
        <v>0</v>
      </c>
      <c r="H19" s="135">
        <f>[9]Main!H5</f>
        <v>0</v>
      </c>
      <c r="I19" s="135">
        <f>[9]Main!I5</f>
        <v>0</v>
      </c>
      <c r="J19" s="135">
        <f>[9]Main!J5</f>
        <v>0</v>
      </c>
      <c r="K19" s="135">
        <f>[9]Main!K5</f>
        <v>0</v>
      </c>
      <c r="L19" s="135">
        <f>[9]Main!L5</f>
        <v>0</v>
      </c>
      <c r="M19" s="135">
        <f>[9]Main!M5</f>
        <v>0</v>
      </c>
      <c r="N19" s="135">
        <f>[9]Main!N5</f>
        <v>0</v>
      </c>
      <c r="O19" s="135">
        <f>[9]Main!O5</f>
        <v>0</v>
      </c>
      <c r="P19" s="135">
        <f>[9]Main!P5</f>
        <v>0</v>
      </c>
      <c r="Q19" s="135">
        <f>[9]Main!Q5</f>
        <v>0</v>
      </c>
      <c r="R19" s="135">
        <f>[9]Main!R5</f>
        <v>0</v>
      </c>
      <c r="S19" s="135">
        <f>[9]Main!S5</f>
        <v>0</v>
      </c>
      <c r="T19" s="135">
        <f>[9]Main!T5</f>
        <v>0</v>
      </c>
      <c r="U19" s="135">
        <f>[9]Main!U5</f>
        <v>0</v>
      </c>
    </row>
    <row r="20" spans="1:21" ht="12" customHeight="1">
      <c r="A20" s="127" t="s">
        <v>34</v>
      </c>
      <c r="B20" s="162">
        <v>5</v>
      </c>
      <c r="C20" s="162">
        <v>21</v>
      </c>
      <c r="D20" s="162">
        <v>18</v>
      </c>
      <c r="E20" s="162">
        <v>6</v>
      </c>
      <c r="F20" s="63">
        <v>50</v>
      </c>
      <c r="G20" s="135">
        <f>[9]Main!G7</f>
        <v>0</v>
      </c>
      <c r="H20" s="135">
        <f>[9]Main!H7</f>
        <v>0</v>
      </c>
      <c r="I20" s="135">
        <f>[9]Main!I7</f>
        <v>0</v>
      </c>
      <c r="J20" s="135">
        <f>[9]Main!J7</f>
        <v>0</v>
      </c>
      <c r="K20" s="135">
        <f>[9]Main!K7</f>
        <v>0</v>
      </c>
      <c r="L20" s="135">
        <f>[9]Main!L7</f>
        <v>0</v>
      </c>
      <c r="M20" s="135">
        <f>[9]Main!M7</f>
        <v>0</v>
      </c>
      <c r="N20" s="135">
        <f>[9]Main!N7</f>
        <v>0</v>
      </c>
      <c r="O20" s="135">
        <f>[9]Main!O7</f>
        <v>0</v>
      </c>
      <c r="P20" s="135">
        <f>[9]Main!P7</f>
        <v>0</v>
      </c>
      <c r="Q20" s="135">
        <f>[9]Main!Q7</f>
        <v>0</v>
      </c>
      <c r="R20" s="135">
        <f>[9]Main!R7</f>
        <v>0</v>
      </c>
      <c r="S20" s="135">
        <f>[9]Main!S7</f>
        <v>0</v>
      </c>
      <c r="T20" s="135">
        <f>[9]Main!T7</f>
        <v>0</v>
      </c>
      <c r="U20" s="135">
        <f>[9]Main!U7</f>
        <v>0</v>
      </c>
    </row>
    <row r="21" spans="1:21" ht="12" customHeight="1">
      <c r="A21" s="128" t="s">
        <v>148</v>
      </c>
      <c r="B21" s="162">
        <v>4</v>
      </c>
      <c r="C21" s="162">
        <v>32</v>
      </c>
      <c r="D21" s="162">
        <v>11</v>
      </c>
      <c r="E21" s="63">
        <v>3</v>
      </c>
      <c r="F21" s="63">
        <v>50</v>
      </c>
      <c r="G21" s="135">
        <f>[9]Main!G15</f>
        <v>0</v>
      </c>
      <c r="H21" s="135">
        <f>[9]Main!H15</f>
        <v>0</v>
      </c>
      <c r="I21" s="135">
        <f>[9]Main!I15</f>
        <v>0</v>
      </c>
      <c r="J21" s="135">
        <f>[9]Main!J15</f>
        <v>0</v>
      </c>
      <c r="K21" s="135">
        <f>[9]Main!K15</f>
        <v>0</v>
      </c>
      <c r="L21" s="135">
        <f>[9]Main!L15</f>
        <v>0</v>
      </c>
      <c r="M21" s="135">
        <f>[9]Main!M15</f>
        <v>0</v>
      </c>
      <c r="N21" s="135">
        <f>[9]Main!N15</f>
        <v>0</v>
      </c>
      <c r="O21" s="135">
        <f>[9]Main!O15</f>
        <v>0</v>
      </c>
      <c r="P21" s="135">
        <f>[9]Main!P15</f>
        <v>0</v>
      </c>
      <c r="Q21" s="135">
        <f>[9]Main!Q15</f>
        <v>0</v>
      </c>
      <c r="R21" s="135">
        <f>[9]Main!R15</f>
        <v>0</v>
      </c>
      <c r="S21" s="135">
        <f>[9]Main!S15</f>
        <v>0</v>
      </c>
      <c r="T21" s="135">
        <f>[9]Main!T15</f>
        <v>0</v>
      </c>
      <c r="U21" s="135">
        <f>[9]Main!U15</f>
        <v>0</v>
      </c>
    </row>
    <row r="22" spans="1:21" ht="12" customHeight="1">
      <c r="A22" s="127" t="s">
        <v>36</v>
      </c>
      <c r="B22" s="162">
        <v>5</v>
      </c>
      <c r="C22" s="162">
        <v>29</v>
      </c>
      <c r="D22" s="162">
        <v>14</v>
      </c>
      <c r="E22" s="162">
        <v>2</v>
      </c>
      <c r="F22" s="63">
        <v>50</v>
      </c>
      <c r="G22" s="135">
        <f>[9]Main!G20</f>
        <v>0</v>
      </c>
      <c r="H22" s="135">
        <f>[9]Main!H20</f>
        <v>0</v>
      </c>
      <c r="I22" s="135">
        <f>[9]Main!I20</f>
        <v>0</v>
      </c>
      <c r="J22" s="135">
        <f>[9]Main!J20</f>
        <v>0</v>
      </c>
      <c r="K22" s="135">
        <f>[9]Main!K20</f>
        <v>0</v>
      </c>
      <c r="L22" s="135">
        <f>[9]Main!L20</f>
        <v>0</v>
      </c>
      <c r="M22" s="135">
        <f>[9]Main!M20</f>
        <v>0</v>
      </c>
      <c r="N22" s="135">
        <f>[9]Main!N20</f>
        <v>0</v>
      </c>
      <c r="O22" s="135">
        <f>[9]Main!O20</f>
        <v>0</v>
      </c>
      <c r="P22" s="135">
        <f>[9]Main!P20</f>
        <v>0</v>
      </c>
      <c r="Q22" s="135">
        <f>[9]Main!Q20</f>
        <v>0</v>
      </c>
      <c r="R22" s="135">
        <f>[9]Main!R20</f>
        <v>0</v>
      </c>
      <c r="S22" s="135">
        <f>[9]Main!S20</f>
        <v>0</v>
      </c>
      <c r="T22" s="135">
        <f>[9]Main!T20</f>
        <v>0</v>
      </c>
      <c r="U22" s="135">
        <f>[9]Main!U20</f>
        <v>0</v>
      </c>
    </row>
    <row r="23" spans="1:21" ht="12" customHeight="1">
      <c r="G23" s="134"/>
      <c r="H23" s="134"/>
      <c r="I23" s="134"/>
      <c r="J23" s="134"/>
    </row>
    <row r="24" spans="1:21" ht="12" customHeight="1">
      <c r="A24" s="38" t="s">
        <v>97</v>
      </c>
      <c r="B24" s="38" t="s">
        <v>49</v>
      </c>
      <c r="G24" s="134" t="s">
        <v>45</v>
      </c>
      <c r="H24" s="134"/>
      <c r="I24" s="134"/>
      <c r="J24" s="134"/>
      <c r="L24" s="134" t="s">
        <v>46</v>
      </c>
      <c r="Q24" s="134" t="s">
        <v>47</v>
      </c>
    </row>
    <row r="25" spans="1:21" ht="12" customHeight="1">
      <c r="B25" s="38" t="s">
        <v>2</v>
      </c>
      <c r="C25" s="38" t="s">
        <v>3</v>
      </c>
      <c r="D25" s="38" t="s">
        <v>4</v>
      </c>
      <c r="E25" s="38" t="s">
        <v>5</v>
      </c>
      <c r="F25" s="38" t="s">
        <v>6</v>
      </c>
      <c r="G25" s="134" t="s">
        <v>2</v>
      </c>
      <c r="H25" s="134" t="s">
        <v>3</v>
      </c>
      <c r="I25" s="134" t="s">
        <v>4</v>
      </c>
      <c r="J25" s="134" t="s">
        <v>5</v>
      </c>
      <c r="K25" s="134" t="s">
        <v>6</v>
      </c>
      <c r="L25" s="134" t="s">
        <v>2</v>
      </c>
      <c r="M25" s="134" t="s">
        <v>3</v>
      </c>
      <c r="N25" s="134" t="s">
        <v>4</v>
      </c>
      <c r="O25" s="134" t="s">
        <v>5</v>
      </c>
      <c r="P25" s="134" t="s">
        <v>6</v>
      </c>
      <c r="Q25" s="134" t="s">
        <v>2</v>
      </c>
      <c r="R25" s="134" t="s">
        <v>3</v>
      </c>
      <c r="S25" s="134" t="s">
        <v>4</v>
      </c>
      <c r="T25" s="134" t="s">
        <v>5</v>
      </c>
      <c r="U25" s="134" t="s">
        <v>6</v>
      </c>
    </row>
    <row r="26" spans="1:21" ht="12" customHeight="1">
      <c r="A26" s="127" t="s">
        <v>1</v>
      </c>
      <c r="B26" s="63">
        <v>2</v>
      </c>
      <c r="C26" s="162">
        <v>16</v>
      </c>
      <c r="D26" s="162">
        <v>8</v>
      </c>
      <c r="E26" s="162">
        <v>3</v>
      </c>
      <c r="F26" s="63">
        <v>29</v>
      </c>
      <c r="G26" s="135">
        <f>[10]Main!G5</f>
        <v>0</v>
      </c>
      <c r="H26" s="135">
        <f>[10]Main!H5</f>
        <v>0</v>
      </c>
      <c r="I26" s="135">
        <f>[10]Main!I5</f>
        <v>0</v>
      </c>
      <c r="J26" s="135">
        <f>[10]Main!J5</f>
        <v>0</v>
      </c>
      <c r="K26" s="135">
        <f>[10]Main!K5</f>
        <v>0</v>
      </c>
      <c r="L26" s="135">
        <f>[10]Main!L5</f>
        <v>0</v>
      </c>
      <c r="M26" s="135">
        <f>[10]Main!M5</f>
        <v>0</v>
      </c>
      <c r="N26" s="135">
        <f>[10]Main!N5</f>
        <v>0</v>
      </c>
      <c r="O26" s="135">
        <f>[10]Main!O5</f>
        <v>0</v>
      </c>
      <c r="P26" s="135">
        <f>[10]Main!P5</f>
        <v>0</v>
      </c>
      <c r="Q26" s="135">
        <f>[10]Main!Q5</f>
        <v>0</v>
      </c>
      <c r="R26" s="135">
        <f>[10]Main!R5</f>
        <v>0</v>
      </c>
      <c r="S26" s="135">
        <f>[10]Main!S5</f>
        <v>0</v>
      </c>
      <c r="T26" s="135">
        <f>[10]Main!T5</f>
        <v>0</v>
      </c>
      <c r="U26" s="135">
        <f>[10]Main!U5</f>
        <v>0</v>
      </c>
    </row>
    <row r="27" spans="1:21" ht="12" customHeight="1">
      <c r="A27" s="127" t="s">
        <v>34</v>
      </c>
      <c r="B27" s="63">
        <v>2</v>
      </c>
      <c r="C27" s="162">
        <v>12</v>
      </c>
      <c r="D27" s="162">
        <v>10</v>
      </c>
      <c r="E27" s="162">
        <v>5</v>
      </c>
      <c r="F27" s="63">
        <v>29</v>
      </c>
      <c r="G27" s="135">
        <f>[10]Main!G7</f>
        <v>0</v>
      </c>
      <c r="H27" s="135">
        <f>[10]Main!H7</f>
        <v>0</v>
      </c>
      <c r="I27" s="135">
        <f>[10]Main!I7</f>
        <v>0</v>
      </c>
      <c r="J27" s="135">
        <f>[10]Main!J7</f>
        <v>0</v>
      </c>
      <c r="K27" s="135">
        <f>[10]Main!K7</f>
        <v>0</v>
      </c>
      <c r="L27" s="135">
        <f>[10]Main!L7</f>
        <v>0</v>
      </c>
      <c r="M27" s="135">
        <f>[10]Main!M7</f>
        <v>0</v>
      </c>
      <c r="N27" s="135">
        <f>[10]Main!N7</f>
        <v>0</v>
      </c>
      <c r="O27" s="135">
        <f>[10]Main!O7</f>
        <v>0</v>
      </c>
      <c r="P27" s="135">
        <f>[10]Main!P7</f>
        <v>0</v>
      </c>
      <c r="Q27" s="135">
        <f>[10]Main!Q7</f>
        <v>0</v>
      </c>
      <c r="R27" s="135">
        <f>[10]Main!R7</f>
        <v>0</v>
      </c>
      <c r="S27" s="135">
        <f>[10]Main!S7</f>
        <v>0</v>
      </c>
      <c r="T27" s="135">
        <f>[10]Main!T7</f>
        <v>0</v>
      </c>
      <c r="U27" s="135">
        <f>[10]Main!U7</f>
        <v>0</v>
      </c>
    </row>
    <row r="28" spans="1:21" ht="12" customHeight="1">
      <c r="A28" s="128" t="s">
        <v>148</v>
      </c>
      <c r="B28" s="63">
        <v>2</v>
      </c>
      <c r="C28" s="162">
        <v>19</v>
      </c>
      <c r="D28" s="162">
        <v>5</v>
      </c>
      <c r="E28" s="63">
        <v>3</v>
      </c>
      <c r="F28" s="63">
        <v>29</v>
      </c>
      <c r="G28" s="135">
        <f>[10]Main!G15</f>
        <v>0</v>
      </c>
      <c r="H28" s="135">
        <f>[10]Main!H15</f>
        <v>0</v>
      </c>
      <c r="I28" s="135">
        <f>[10]Main!I15</f>
        <v>0</v>
      </c>
      <c r="J28" s="135">
        <f>[10]Main!J15</f>
        <v>0</v>
      </c>
      <c r="K28" s="135">
        <f>[10]Main!K15</f>
        <v>0</v>
      </c>
      <c r="L28" s="135">
        <f>[10]Main!L15</f>
        <v>0</v>
      </c>
      <c r="M28" s="135">
        <f>[10]Main!M15</f>
        <v>0</v>
      </c>
      <c r="N28" s="135">
        <f>[10]Main!N15</f>
        <v>0</v>
      </c>
      <c r="O28" s="135">
        <f>[10]Main!O15</f>
        <v>0</v>
      </c>
      <c r="P28" s="135">
        <f>[10]Main!P15</f>
        <v>0</v>
      </c>
      <c r="Q28" s="135">
        <f>[10]Main!Q15</f>
        <v>0</v>
      </c>
      <c r="R28" s="135">
        <f>[10]Main!R15</f>
        <v>0</v>
      </c>
      <c r="S28" s="135">
        <f>[10]Main!S15</f>
        <v>0</v>
      </c>
      <c r="T28" s="135">
        <f>[10]Main!T15</f>
        <v>0</v>
      </c>
      <c r="U28" s="135">
        <f>[10]Main!U15</f>
        <v>0</v>
      </c>
    </row>
    <row r="29" spans="1:21" ht="12" customHeight="1">
      <c r="A29" s="127" t="s">
        <v>36</v>
      </c>
      <c r="B29" s="162">
        <v>3</v>
      </c>
      <c r="C29" s="162">
        <v>16</v>
      </c>
      <c r="D29" s="162">
        <v>8</v>
      </c>
      <c r="E29" s="162">
        <v>2</v>
      </c>
      <c r="F29" s="63">
        <v>29</v>
      </c>
      <c r="G29" s="135">
        <f>[10]Main!G20</f>
        <v>0</v>
      </c>
      <c r="H29" s="135">
        <f>[10]Main!H20</f>
        <v>0</v>
      </c>
      <c r="I29" s="135">
        <f>[10]Main!I20</f>
        <v>0</v>
      </c>
      <c r="J29" s="135">
        <f>[10]Main!J20</f>
        <v>0</v>
      </c>
      <c r="K29" s="135">
        <f>[10]Main!K20</f>
        <v>0</v>
      </c>
      <c r="L29" s="135">
        <f>[10]Main!L20</f>
        <v>0</v>
      </c>
      <c r="M29" s="135">
        <f>[10]Main!M20</f>
        <v>0</v>
      </c>
      <c r="N29" s="135">
        <f>[10]Main!N20</f>
        <v>0</v>
      </c>
      <c r="O29" s="135">
        <f>[10]Main!O20</f>
        <v>0</v>
      </c>
      <c r="P29" s="135">
        <f>[10]Main!P20</f>
        <v>0</v>
      </c>
      <c r="Q29" s="135">
        <f>[10]Main!Q20</f>
        <v>0</v>
      </c>
      <c r="R29" s="135">
        <f>[10]Main!R20</f>
        <v>0</v>
      </c>
      <c r="S29" s="135">
        <f>[10]Main!S20</f>
        <v>0</v>
      </c>
      <c r="T29" s="135">
        <f>[10]Main!T20</f>
        <v>0</v>
      </c>
      <c r="U29" s="135">
        <f>[10]Main!U20</f>
        <v>0</v>
      </c>
    </row>
    <row r="30" spans="1:21" ht="12" customHeight="1">
      <c r="G30" s="134"/>
      <c r="H30" s="134"/>
      <c r="I30" s="134"/>
      <c r="J30" s="134"/>
    </row>
    <row r="31" spans="1:21" ht="12" customHeight="1">
      <c r="A31" s="37" t="s">
        <v>98</v>
      </c>
      <c r="B31" s="129" t="s">
        <v>49</v>
      </c>
      <c r="G31" s="134" t="s">
        <v>45</v>
      </c>
      <c r="H31" s="134"/>
      <c r="I31" s="134"/>
      <c r="J31" s="134"/>
      <c r="L31" s="134" t="s">
        <v>46</v>
      </c>
      <c r="Q31" s="134" t="s">
        <v>47</v>
      </c>
    </row>
    <row r="32" spans="1:21" ht="12" customHeight="1">
      <c r="B32" s="38" t="s">
        <v>2</v>
      </c>
      <c r="C32" s="38" t="s">
        <v>3</v>
      </c>
      <c r="D32" s="38" t="s">
        <v>4</v>
      </c>
      <c r="E32" s="38" t="s">
        <v>5</v>
      </c>
      <c r="F32" s="38" t="s">
        <v>6</v>
      </c>
      <c r="G32" s="134" t="s">
        <v>2</v>
      </c>
      <c r="H32" s="134" t="s">
        <v>3</v>
      </c>
      <c r="I32" s="134" t="s">
        <v>4</v>
      </c>
      <c r="J32" s="134" t="s">
        <v>5</v>
      </c>
      <c r="K32" s="134" t="s">
        <v>6</v>
      </c>
      <c r="L32" s="134" t="s">
        <v>2</v>
      </c>
      <c r="M32" s="134" t="s">
        <v>3</v>
      </c>
      <c r="N32" s="134" t="s">
        <v>4</v>
      </c>
      <c r="O32" s="134" t="s">
        <v>5</v>
      </c>
      <c r="P32" s="134" t="s">
        <v>6</v>
      </c>
      <c r="Q32" s="134" t="s">
        <v>2</v>
      </c>
      <c r="R32" s="134" t="s">
        <v>3</v>
      </c>
      <c r="S32" s="134" t="s">
        <v>4</v>
      </c>
      <c r="T32" s="134" t="s">
        <v>5</v>
      </c>
      <c r="U32" s="134" t="s">
        <v>6</v>
      </c>
    </row>
    <row r="33" spans="1:21" ht="12" customHeight="1">
      <c r="A33" s="127" t="s">
        <v>1</v>
      </c>
      <c r="B33" s="162">
        <v>1</v>
      </c>
      <c r="C33" s="162">
        <v>8</v>
      </c>
      <c r="D33" s="162">
        <v>4</v>
      </c>
      <c r="E33" s="63">
        <v>1</v>
      </c>
      <c r="F33" s="63">
        <v>14</v>
      </c>
      <c r="G33" s="135">
        <f>[11]Main!G5</f>
        <v>0</v>
      </c>
      <c r="H33" s="135">
        <f>[11]Main!H5</f>
        <v>0</v>
      </c>
      <c r="I33" s="135">
        <f>[11]Main!I5</f>
        <v>0</v>
      </c>
      <c r="J33" s="135">
        <f>[11]Main!J5</f>
        <v>0</v>
      </c>
      <c r="K33" s="135">
        <f>[11]Main!K5</f>
        <v>0</v>
      </c>
      <c r="L33" s="135">
        <f>[11]Main!L5</f>
        <v>0</v>
      </c>
      <c r="M33" s="135">
        <f>[11]Main!M5</f>
        <v>0</v>
      </c>
      <c r="N33" s="135">
        <f>[11]Main!N5</f>
        <v>0</v>
      </c>
      <c r="O33" s="135">
        <f>[11]Main!O5</f>
        <v>0</v>
      </c>
      <c r="P33" s="135">
        <f>[11]Main!P5</f>
        <v>0</v>
      </c>
      <c r="Q33" s="135">
        <f>[11]Main!Q5</f>
        <v>0</v>
      </c>
      <c r="R33" s="135">
        <f>[11]Main!R5</f>
        <v>0</v>
      </c>
      <c r="S33" s="135">
        <f>[11]Main!S5</f>
        <v>0</v>
      </c>
      <c r="T33" s="135">
        <f>[11]Main!T5</f>
        <v>0</v>
      </c>
      <c r="U33" s="135">
        <f>[11]Main!U5</f>
        <v>0</v>
      </c>
    </row>
    <row r="34" spans="1:21" ht="12.6" customHeight="1">
      <c r="A34" s="127" t="s">
        <v>34</v>
      </c>
      <c r="B34" s="252">
        <v>1</v>
      </c>
      <c r="C34" s="162">
        <v>5</v>
      </c>
      <c r="D34" s="162">
        <v>7</v>
      </c>
      <c r="E34" s="63">
        <v>1</v>
      </c>
      <c r="F34" s="63">
        <v>14</v>
      </c>
      <c r="G34" s="135">
        <f>[11]Main!G7</f>
        <v>0</v>
      </c>
      <c r="H34" s="135">
        <f>[11]Main!H7</f>
        <v>0</v>
      </c>
      <c r="I34" s="135">
        <f>[11]Main!I7</f>
        <v>0</v>
      </c>
      <c r="J34" s="135">
        <f>[11]Main!J7</f>
        <v>0</v>
      </c>
      <c r="K34" s="135">
        <f>[11]Main!K7</f>
        <v>0</v>
      </c>
      <c r="L34" s="135">
        <f>[11]Main!L7</f>
        <v>0</v>
      </c>
      <c r="M34" s="135">
        <f>[11]Main!M7</f>
        <v>0</v>
      </c>
      <c r="N34" s="135">
        <f>[11]Main!N7</f>
        <v>0</v>
      </c>
      <c r="O34" s="135">
        <f>[11]Main!O7</f>
        <v>0</v>
      </c>
      <c r="P34" s="135">
        <f>[11]Main!P7</f>
        <v>0</v>
      </c>
      <c r="Q34" s="135">
        <f>[11]Main!Q7</f>
        <v>0</v>
      </c>
      <c r="R34" s="135">
        <f>[11]Main!R7</f>
        <v>0</v>
      </c>
      <c r="S34" s="135">
        <f>[11]Main!S7</f>
        <v>0</v>
      </c>
      <c r="T34" s="135">
        <f>[11]Main!T7</f>
        <v>0</v>
      </c>
      <c r="U34" s="135">
        <f>[11]Main!U7</f>
        <v>0</v>
      </c>
    </row>
    <row r="35" spans="1:21" ht="12" customHeight="1">
      <c r="A35" s="128" t="s">
        <v>148</v>
      </c>
      <c r="B35" s="162">
        <v>1</v>
      </c>
      <c r="C35" s="162">
        <v>8</v>
      </c>
      <c r="D35" s="162">
        <v>5</v>
      </c>
      <c r="E35" s="63">
        <v>0</v>
      </c>
      <c r="F35" s="63">
        <v>14</v>
      </c>
      <c r="G35" s="135">
        <f>[11]Main!G15</f>
        <v>0</v>
      </c>
      <c r="H35" s="135">
        <f>[11]Main!H15</f>
        <v>0</v>
      </c>
      <c r="I35" s="135">
        <f>[11]Main!I15</f>
        <v>0</v>
      </c>
      <c r="J35" s="135">
        <f>[11]Main!J15</f>
        <v>0</v>
      </c>
      <c r="K35" s="135">
        <f>[11]Main!K15</f>
        <v>0</v>
      </c>
      <c r="L35" s="135">
        <f>[11]Main!L15</f>
        <v>0</v>
      </c>
      <c r="M35" s="135">
        <f>[11]Main!M15</f>
        <v>0</v>
      </c>
      <c r="N35" s="135">
        <f>[11]Main!N15</f>
        <v>0</v>
      </c>
      <c r="O35" s="135">
        <f>[11]Main!O15</f>
        <v>0</v>
      </c>
      <c r="P35" s="135">
        <f>[11]Main!P15</f>
        <v>0</v>
      </c>
      <c r="Q35" s="135">
        <f>[11]Main!Q15</f>
        <v>0</v>
      </c>
      <c r="R35" s="135">
        <f>[11]Main!R15</f>
        <v>0</v>
      </c>
      <c r="S35" s="135">
        <f>[11]Main!S15</f>
        <v>0</v>
      </c>
      <c r="T35" s="135">
        <f>[11]Main!T15</f>
        <v>0</v>
      </c>
      <c r="U35" s="135">
        <f>[11]Main!U15</f>
        <v>0</v>
      </c>
    </row>
    <row r="36" spans="1:21" ht="12" customHeight="1">
      <c r="A36" s="127" t="s">
        <v>36</v>
      </c>
      <c r="B36" s="162">
        <v>1</v>
      </c>
      <c r="C36" s="162">
        <v>9</v>
      </c>
      <c r="D36" s="162">
        <v>4</v>
      </c>
      <c r="E36" s="162">
        <v>0</v>
      </c>
      <c r="F36" s="63">
        <v>14</v>
      </c>
      <c r="G36" s="135">
        <f>[11]Main!G20</f>
        <v>0</v>
      </c>
      <c r="H36" s="135">
        <f>[11]Main!H20</f>
        <v>0</v>
      </c>
      <c r="I36" s="135">
        <f>[11]Main!I20</f>
        <v>0</v>
      </c>
      <c r="J36" s="135">
        <f>[11]Main!J20</f>
        <v>0</v>
      </c>
      <c r="K36" s="135">
        <f>[11]Main!K20</f>
        <v>0</v>
      </c>
      <c r="L36" s="135">
        <f>[11]Main!L20</f>
        <v>0</v>
      </c>
      <c r="M36" s="135">
        <f>[11]Main!M20</f>
        <v>0</v>
      </c>
      <c r="N36" s="135">
        <f>[11]Main!N20</f>
        <v>0</v>
      </c>
      <c r="O36" s="135">
        <f>[11]Main!O20</f>
        <v>0</v>
      </c>
      <c r="P36" s="135">
        <f>[11]Main!P20</f>
        <v>0</v>
      </c>
      <c r="Q36" s="135">
        <f>[11]Main!Q20</f>
        <v>0</v>
      </c>
      <c r="R36" s="135">
        <f>[11]Main!R20</f>
        <v>0</v>
      </c>
      <c r="S36" s="135">
        <f>[11]Main!S20</f>
        <v>0</v>
      </c>
      <c r="T36" s="135">
        <f>[11]Main!T20</f>
        <v>0</v>
      </c>
      <c r="U36" s="135">
        <f>[11]Main!U20</f>
        <v>0</v>
      </c>
    </row>
    <row r="37" spans="1:21" ht="12" customHeight="1">
      <c r="G37" s="134"/>
      <c r="H37" s="134"/>
      <c r="I37" s="134"/>
      <c r="J37" s="134"/>
    </row>
    <row r="38" spans="1:21" ht="12" customHeight="1">
      <c r="A38" s="37" t="s">
        <v>99</v>
      </c>
      <c r="B38" s="129" t="s">
        <v>49</v>
      </c>
      <c r="G38" s="134" t="s">
        <v>45</v>
      </c>
      <c r="H38" s="134"/>
      <c r="I38" s="134"/>
      <c r="J38" s="134"/>
      <c r="L38" s="134" t="s">
        <v>46</v>
      </c>
      <c r="Q38" s="134" t="s">
        <v>47</v>
      </c>
    </row>
    <row r="39" spans="1:21" ht="12" customHeight="1">
      <c r="B39" s="38" t="s">
        <v>2</v>
      </c>
      <c r="C39" s="38" t="s">
        <v>3</v>
      </c>
      <c r="D39" s="38" t="s">
        <v>4</v>
      </c>
      <c r="E39" s="38" t="s">
        <v>5</v>
      </c>
      <c r="F39" s="38" t="s">
        <v>6</v>
      </c>
      <c r="G39" s="134" t="s">
        <v>2</v>
      </c>
      <c r="H39" s="134" t="s">
        <v>3</v>
      </c>
      <c r="I39" s="134" t="s">
        <v>4</v>
      </c>
      <c r="J39" s="134" t="s">
        <v>5</v>
      </c>
      <c r="K39" s="134" t="s">
        <v>6</v>
      </c>
      <c r="L39" s="134" t="s">
        <v>2</v>
      </c>
      <c r="M39" s="134" t="s">
        <v>3</v>
      </c>
      <c r="N39" s="134" t="s">
        <v>4</v>
      </c>
      <c r="O39" s="134" t="s">
        <v>5</v>
      </c>
      <c r="P39" s="134" t="s">
        <v>6</v>
      </c>
      <c r="Q39" s="134" t="s">
        <v>2</v>
      </c>
      <c r="R39" s="134" t="s">
        <v>3</v>
      </c>
      <c r="S39" s="134" t="s">
        <v>4</v>
      </c>
      <c r="T39" s="134" t="s">
        <v>5</v>
      </c>
      <c r="U39" s="134" t="s">
        <v>6</v>
      </c>
    </row>
    <row r="40" spans="1:21" ht="12" customHeight="1">
      <c r="A40" s="127" t="s">
        <v>1</v>
      </c>
      <c r="B40" s="63">
        <v>1</v>
      </c>
      <c r="C40" s="162">
        <v>5</v>
      </c>
      <c r="D40" s="162">
        <v>1</v>
      </c>
      <c r="E40" s="63">
        <v>0</v>
      </c>
      <c r="F40" s="63">
        <v>7</v>
      </c>
      <c r="G40" s="135">
        <f>[12]Main!G5</f>
        <v>0</v>
      </c>
      <c r="H40" s="135">
        <f>[12]Main!H5</f>
        <v>0</v>
      </c>
      <c r="I40" s="135">
        <f>[12]Main!I5</f>
        <v>0</v>
      </c>
      <c r="J40" s="135">
        <f>[12]Main!J5</f>
        <v>0</v>
      </c>
      <c r="K40" s="135">
        <f>[12]Main!K5</f>
        <v>0</v>
      </c>
      <c r="L40" s="135">
        <f>[12]Main!L5</f>
        <v>0</v>
      </c>
      <c r="M40" s="135">
        <f>[12]Main!M5</f>
        <v>0</v>
      </c>
      <c r="N40" s="135">
        <f>[12]Main!N5</f>
        <v>0</v>
      </c>
      <c r="O40" s="135">
        <f>[12]Main!O5</f>
        <v>0</v>
      </c>
      <c r="P40" s="135">
        <f>[12]Main!P5</f>
        <v>0</v>
      </c>
      <c r="Q40" s="135">
        <f>[12]Main!Q5</f>
        <v>0</v>
      </c>
      <c r="R40" s="135">
        <f>[12]Main!R5</f>
        <v>0</v>
      </c>
      <c r="S40" s="135">
        <f>[12]Main!S5</f>
        <v>0</v>
      </c>
      <c r="T40" s="135">
        <f>[12]Main!T5</f>
        <v>0</v>
      </c>
      <c r="U40" s="135">
        <f>[12]Main!U5</f>
        <v>0</v>
      </c>
    </row>
    <row r="41" spans="1:21" ht="12" customHeight="1">
      <c r="A41" s="127" t="s">
        <v>34</v>
      </c>
      <c r="B41" s="63">
        <v>2</v>
      </c>
      <c r="C41" s="162">
        <v>4</v>
      </c>
      <c r="D41" s="162">
        <v>1</v>
      </c>
      <c r="E41" s="63">
        <v>0</v>
      </c>
      <c r="F41" s="63">
        <v>7</v>
      </c>
      <c r="G41" s="135">
        <f>[12]Main!G7</f>
        <v>0</v>
      </c>
      <c r="H41" s="135">
        <f>[12]Main!H7</f>
        <v>0</v>
      </c>
      <c r="I41" s="135">
        <f>[12]Main!I7</f>
        <v>0</v>
      </c>
      <c r="J41" s="135">
        <f>[12]Main!J7</f>
        <v>0</v>
      </c>
      <c r="K41" s="135">
        <f>[12]Main!K7</f>
        <v>0</v>
      </c>
      <c r="L41" s="135">
        <f>[12]Main!L7</f>
        <v>0</v>
      </c>
      <c r="M41" s="135">
        <f>[12]Main!M7</f>
        <v>0</v>
      </c>
      <c r="N41" s="135">
        <f>[12]Main!N7</f>
        <v>0</v>
      </c>
      <c r="O41" s="135">
        <f>[12]Main!O7</f>
        <v>0</v>
      </c>
      <c r="P41" s="135">
        <f>[12]Main!P7</f>
        <v>0</v>
      </c>
      <c r="Q41" s="135">
        <f>[12]Main!Q7</f>
        <v>0</v>
      </c>
      <c r="R41" s="135">
        <f>[12]Main!R7</f>
        <v>0</v>
      </c>
      <c r="S41" s="135">
        <f>[12]Main!S7</f>
        <v>0</v>
      </c>
      <c r="T41" s="135">
        <f>[12]Main!T7</f>
        <v>0</v>
      </c>
      <c r="U41" s="135">
        <f>[12]Main!U7</f>
        <v>0</v>
      </c>
    </row>
    <row r="42" spans="1:21" ht="12" customHeight="1">
      <c r="A42" s="128" t="s">
        <v>148</v>
      </c>
      <c r="B42" s="63">
        <v>1</v>
      </c>
      <c r="C42" s="162">
        <v>5</v>
      </c>
      <c r="D42" s="162">
        <v>1</v>
      </c>
      <c r="E42" s="63">
        <v>0</v>
      </c>
      <c r="F42" s="63">
        <v>7</v>
      </c>
      <c r="G42" s="135">
        <f>[12]Main!G15</f>
        <v>0</v>
      </c>
      <c r="H42" s="135">
        <f>[12]Main!H15</f>
        <v>0</v>
      </c>
      <c r="I42" s="135">
        <f>[12]Main!I15</f>
        <v>0</v>
      </c>
      <c r="J42" s="135">
        <f>[12]Main!J15</f>
        <v>0</v>
      </c>
      <c r="K42" s="135">
        <f>[12]Main!K15</f>
        <v>0</v>
      </c>
      <c r="L42" s="135">
        <f>[12]Main!L15</f>
        <v>0</v>
      </c>
      <c r="M42" s="135">
        <f>[12]Main!M15</f>
        <v>0</v>
      </c>
      <c r="N42" s="135">
        <f>[12]Main!N15</f>
        <v>0</v>
      </c>
      <c r="O42" s="135">
        <f>[12]Main!O15</f>
        <v>0</v>
      </c>
      <c r="P42" s="135">
        <f>[12]Main!P15</f>
        <v>0</v>
      </c>
      <c r="Q42" s="135">
        <f>[12]Main!Q15</f>
        <v>0</v>
      </c>
      <c r="R42" s="135">
        <f>[12]Main!R15</f>
        <v>0</v>
      </c>
      <c r="S42" s="135">
        <f>[12]Main!S15</f>
        <v>0</v>
      </c>
      <c r="T42" s="135">
        <f>[12]Main!T15</f>
        <v>0</v>
      </c>
      <c r="U42" s="135">
        <f>[12]Main!U15</f>
        <v>0</v>
      </c>
    </row>
    <row r="43" spans="1:21" ht="15" customHeight="1">
      <c r="A43" s="127" t="s">
        <v>36</v>
      </c>
      <c r="B43" s="63">
        <v>1</v>
      </c>
      <c r="C43" s="63">
        <v>4</v>
      </c>
      <c r="D43" s="63">
        <v>2</v>
      </c>
      <c r="E43" s="63">
        <v>0</v>
      </c>
      <c r="F43" s="63">
        <v>7</v>
      </c>
      <c r="G43" s="135">
        <f>[12]Main!G20</f>
        <v>0</v>
      </c>
      <c r="H43" s="135">
        <f>[12]Main!H20</f>
        <v>0</v>
      </c>
      <c r="I43" s="135">
        <f>[12]Main!I20</f>
        <v>0</v>
      </c>
      <c r="J43" s="135">
        <f>[12]Main!J20</f>
        <v>0</v>
      </c>
      <c r="K43" s="135">
        <f>[12]Main!K20</f>
        <v>0</v>
      </c>
      <c r="L43" s="135">
        <f>[12]Main!L20</f>
        <v>0</v>
      </c>
      <c r="M43" s="135">
        <f>[12]Main!M20</f>
        <v>0</v>
      </c>
      <c r="N43" s="135">
        <f>[12]Main!N20</f>
        <v>0</v>
      </c>
      <c r="O43" s="135">
        <f>[12]Main!O20</f>
        <v>0</v>
      </c>
      <c r="P43" s="135">
        <f>[12]Main!P20</f>
        <v>0</v>
      </c>
      <c r="Q43" s="135">
        <f>[12]Main!Q20</f>
        <v>0</v>
      </c>
      <c r="R43" s="135">
        <f>[12]Main!R20</f>
        <v>0</v>
      </c>
      <c r="S43" s="135">
        <f>[12]Main!S20</f>
        <v>0</v>
      </c>
      <c r="T43" s="135">
        <f>[12]Main!T20</f>
        <v>0</v>
      </c>
      <c r="U43" s="135">
        <f>[12]Main!U20</f>
        <v>0</v>
      </c>
    </row>
    <row r="44" spans="1:21" ht="12" customHeight="1">
      <c r="G44" s="134"/>
      <c r="H44" s="134"/>
      <c r="I44" s="134"/>
      <c r="J44" s="134"/>
    </row>
    <row r="45" spans="1:21" ht="12" customHeight="1">
      <c r="A45" s="38" t="s">
        <v>114</v>
      </c>
      <c r="B45" s="129" t="s">
        <v>49</v>
      </c>
      <c r="G45" s="134" t="s">
        <v>45</v>
      </c>
      <c r="H45" s="134"/>
      <c r="I45" s="134"/>
      <c r="J45" s="134"/>
      <c r="L45" s="134" t="s">
        <v>46</v>
      </c>
      <c r="Q45" s="134" t="s">
        <v>47</v>
      </c>
    </row>
    <row r="46" spans="1:21" ht="12" customHeight="1">
      <c r="B46" s="38" t="s">
        <v>2</v>
      </c>
      <c r="C46" s="38" t="s">
        <v>3</v>
      </c>
      <c r="D46" s="38" t="s">
        <v>4</v>
      </c>
      <c r="E46" s="38" t="s">
        <v>5</v>
      </c>
      <c r="F46" s="38" t="s">
        <v>6</v>
      </c>
      <c r="G46" s="134" t="s">
        <v>2</v>
      </c>
      <c r="H46" s="134" t="s">
        <v>3</v>
      </c>
      <c r="I46" s="134" t="s">
        <v>4</v>
      </c>
      <c r="J46" s="134" t="s">
        <v>5</v>
      </c>
      <c r="K46" s="134" t="s">
        <v>6</v>
      </c>
      <c r="L46" s="134" t="s">
        <v>2</v>
      </c>
      <c r="M46" s="134" t="s">
        <v>3</v>
      </c>
      <c r="N46" s="134" t="s">
        <v>4</v>
      </c>
      <c r="O46" s="134" t="s">
        <v>5</v>
      </c>
      <c r="P46" s="134" t="s">
        <v>6</v>
      </c>
      <c r="Q46" s="134" t="s">
        <v>2</v>
      </c>
      <c r="R46" s="134" t="s">
        <v>3</v>
      </c>
      <c r="S46" s="134" t="s">
        <v>4</v>
      </c>
      <c r="T46" s="134" t="s">
        <v>5</v>
      </c>
      <c r="U46" s="134" t="s">
        <v>6</v>
      </c>
    </row>
    <row r="47" spans="1:21" ht="12" customHeight="1">
      <c r="A47" s="127" t="s">
        <v>1</v>
      </c>
      <c r="B47" s="162">
        <v>0</v>
      </c>
      <c r="C47" s="162">
        <v>1</v>
      </c>
      <c r="D47" s="253">
        <v>0</v>
      </c>
      <c r="E47" s="63">
        <v>0</v>
      </c>
      <c r="F47" s="63">
        <v>1</v>
      </c>
      <c r="G47" s="135">
        <f>[13]Main!G5</f>
        <v>0</v>
      </c>
      <c r="H47" s="135">
        <f>[13]Main!H5</f>
        <v>0</v>
      </c>
      <c r="I47" s="135">
        <f>[13]Main!I5</f>
        <v>0</v>
      </c>
      <c r="J47" s="135">
        <f>[13]Main!J5</f>
        <v>0</v>
      </c>
      <c r="K47" s="135">
        <f>[13]Main!K5</f>
        <v>0</v>
      </c>
      <c r="L47" s="135">
        <f>[13]Main!L5</f>
        <v>0</v>
      </c>
      <c r="M47" s="135">
        <f>[13]Main!M5</f>
        <v>0</v>
      </c>
      <c r="N47" s="135">
        <f>[13]Main!N5</f>
        <v>0</v>
      </c>
      <c r="O47" s="135">
        <f>[13]Main!O5</f>
        <v>0</v>
      </c>
      <c r="P47" s="135">
        <f>[13]Main!P5</f>
        <v>0</v>
      </c>
      <c r="Q47" s="135">
        <f>[13]Main!Q5</f>
        <v>0</v>
      </c>
      <c r="R47" s="135">
        <f>[13]Main!R5</f>
        <v>0</v>
      </c>
      <c r="S47" s="135">
        <f>[13]Main!S5</f>
        <v>0</v>
      </c>
      <c r="T47" s="135">
        <f>[13]Main!T5</f>
        <v>0</v>
      </c>
      <c r="U47" s="135">
        <f>[13]Main!U5</f>
        <v>0</v>
      </c>
    </row>
    <row r="48" spans="1:21" ht="12" customHeight="1">
      <c r="A48" s="127" t="s">
        <v>34</v>
      </c>
      <c r="B48" s="162">
        <v>0</v>
      </c>
      <c r="C48" s="162">
        <v>1</v>
      </c>
      <c r="D48" s="254">
        <v>0</v>
      </c>
      <c r="E48" s="63">
        <v>0</v>
      </c>
      <c r="F48" s="63">
        <v>1</v>
      </c>
      <c r="G48" s="135">
        <f>[13]Main!G7</f>
        <v>0</v>
      </c>
      <c r="H48" s="135">
        <f>[13]Main!H7</f>
        <v>0</v>
      </c>
      <c r="I48" s="135">
        <f>[13]Main!I7</f>
        <v>0</v>
      </c>
      <c r="J48" s="135">
        <f>[13]Main!J7</f>
        <v>0</v>
      </c>
      <c r="K48" s="135">
        <f>[13]Main!K7</f>
        <v>0</v>
      </c>
      <c r="L48" s="135">
        <f>[13]Main!L7</f>
        <v>0</v>
      </c>
      <c r="M48" s="135">
        <f>[13]Main!M7</f>
        <v>0</v>
      </c>
      <c r="N48" s="135">
        <f>[13]Main!N7</f>
        <v>0</v>
      </c>
      <c r="O48" s="135">
        <f>[13]Main!O7</f>
        <v>0</v>
      </c>
      <c r="P48" s="135">
        <f>[13]Main!P7</f>
        <v>0</v>
      </c>
      <c r="Q48" s="135">
        <f>[13]Main!Q7</f>
        <v>0</v>
      </c>
      <c r="R48" s="135">
        <f>[13]Main!R7</f>
        <v>0</v>
      </c>
      <c r="S48" s="135">
        <f>[13]Main!S7</f>
        <v>0</v>
      </c>
      <c r="T48" s="135">
        <f>[13]Main!T7</f>
        <v>0</v>
      </c>
      <c r="U48" s="135">
        <f>[13]Main!U7</f>
        <v>0</v>
      </c>
    </row>
    <row r="49" spans="1:22" ht="12" customHeight="1">
      <c r="A49" s="128" t="s">
        <v>148</v>
      </c>
      <c r="B49" s="162">
        <v>0</v>
      </c>
      <c r="C49" s="162">
        <v>1</v>
      </c>
      <c r="D49" s="254">
        <v>0</v>
      </c>
      <c r="E49" s="63">
        <v>0</v>
      </c>
      <c r="F49" s="63">
        <v>1</v>
      </c>
      <c r="G49" s="135">
        <f>[13]Main!G15</f>
        <v>0</v>
      </c>
      <c r="H49" s="135">
        <f>[13]Main!H15</f>
        <v>0</v>
      </c>
      <c r="I49" s="135">
        <f>[13]Main!I15</f>
        <v>0</v>
      </c>
      <c r="J49" s="135">
        <f>[13]Main!J15</f>
        <v>0</v>
      </c>
      <c r="K49" s="135">
        <f>[13]Main!K15</f>
        <v>0</v>
      </c>
      <c r="L49" s="135">
        <f>[13]Main!L15</f>
        <v>0</v>
      </c>
      <c r="M49" s="135">
        <f>[13]Main!M15</f>
        <v>0</v>
      </c>
      <c r="N49" s="135">
        <f>[13]Main!N15</f>
        <v>0</v>
      </c>
      <c r="O49" s="135">
        <f>[13]Main!O15</f>
        <v>0</v>
      </c>
      <c r="P49" s="135">
        <f>[13]Main!P15</f>
        <v>0</v>
      </c>
      <c r="Q49" s="135">
        <f>[13]Main!Q15</f>
        <v>0</v>
      </c>
      <c r="R49" s="135">
        <f>[13]Main!R15</f>
        <v>0</v>
      </c>
      <c r="S49" s="135">
        <f>[13]Main!S15</f>
        <v>0</v>
      </c>
      <c r="T49" s="135">
        <f>[13]Main!T15</f>
        <v>0</v>
      </c>
      <c r="U49" s="135">
        <f>[13]Main!U15</f>
        <v>0</v>
      </c>
    </row>
    <row r="50" spans="1:22" ht="12" customHeight="1">
      <c r="A50" s="127" t="s">
        <v>36</v>
      </c>
      <c r="B50" s="63">
        <v>0</v>
      </c>
      <c r="C50" s="162">
        <v>1</v>
      </c>
      <c r="D50" s="255">
        <v>0</v>
      </c>
      <c r="E50" s="63">
        <v>0</v>
      </c>
      <c r="F50" s="63">
        <v>1</v>
      </c>
      <c r="G50" s="135">
        <f>[13]Main!G20</f>
        <v>0</v>
      </c>
      <c r="H50" s="135">
        <f>[13]Main!H20</f>
        <v>0</v>
      </c>
      <c r="I50" s="135">
        <f>[13]Main!I20</f>
        <v>0</v>
      </c>
      <c r="J50" s="135">
        <f>[13]Main!J20</f>
        <v>0</v>
      </c>
      <c r="K50" s="135">
        <f>[13]Main!K20</f>
        <v>0</v>
      </c>
      <c r="L50" s="135">
        <f>[13]Main!L20</f>
        <v>0</v>
      </c>
      <c r="M50" s="135">
        <f>[13]Main!M20</f>
        <v>0</v>
      </c>
      <c r="N50" s="135">
        <f>[13]Main!N20</f>
        <v>0</v>
      </c>
      <c r="O50" s="135">
        <f>[13]Main!O20</f>
        <v>0</v>
      </c>
      <c r="P50" s="135">
        <f>[13]Main!P20</f>
        <v>0</v>
      </c>
      <c r="Q50" s="135">
        <f>[13]Main!Q20</f>
        <v>0</v>
      </c>
      <c r="R50" s="135">
        <f>[13]Main!R20</f>
        <v>0</v>
      </c>
      <c r="S50" s="135">
        <f>[13]Main!S20</f>
        <v>0</v>
      </c>
      <c r="T50" s="135">
        <f>[13]Main!T20</f>
        <v>0</v>
      </c>
      <c r="U50" s="135">
        <f>[13]Main!U20</f>
        <v>0</v>
      </c>
    </row>
    <row r="51" spans="1:22" ht="12" customHeight="1">
      <c r="B51" s="39"/>
      <c r="C51" s="39"/>
      <c r="D51" s="39"/>
      <c r="E51" s="39"/>
      <c r="F51" s="39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2" ht="12" customHeight="1">
      <c r="A52" s="38" t="s">
        <v>115</v>
      </c>
      <c r="B52" s="129" t="s">
        <v>49</v>
      </c>
      <c r="G52" s="134" t="s">
        <v>45</v>
      </c>
      <c r="H52" s="134"/>
      <c r="I52" s="134"/>
      <c r="J52" s="134"/>
      <c r="L52" s="134" t="s">
        <v>46</v>
      </c>
      <c r="Q52" s="134" t="s">
        <v>47</v>
      </c>
    </row>
    <row r="53" spans="1:22" ht="12" customHeight="1">
      <c r="B53" s="38" t="s">
        <v>2</v>
      </c>
      <c r="C53" s="38" t="s">
        <v>3</v>
      </c>
      <c r="D53" s="38" t="s">
        <v>4</v>
      </c>
      <c r="E53" s="38" t="s">
        <v>5</v>
      </c>
      <c r="F53" s="38" t="s">
        <v>6</v>
      </c>
      <c r="G53" s="134" t="s">
        <v>2</v>
      </c>
      <c r="H53" s="134" t="s">
        <v>3</v>
      </c>
      <c r="I53" s="134" t="s">
        <v>4</v>
      </c>
      <c r="J53" s="134" t="s">
        <v>5</v>
      </c>
      <c r="K53" s="134" t="s">
        <v>6</v>
      </c>
      <c r="L53" s="134" t="s">
        <v>2</v>
      </c>
      <c r="M53" s="134" t="s">
        <v>3</v>
      </c>
      <c r="N53" s="134" t="s">
        <v>4</v>
      </c>
      <c r="O53" s="134" t="s">
        <v>5</v>
      </c>
      <c r="P53" s="134" t="s">
        <v>6</v>
      </c>
      <c r="Q53" s="134" t="s">
        <v>2</v>
      </c>
      <c r="R53" s="134" t="s">
        <v>3</v>
      </c>
      <c r="S53" s="134" t="s">
        <v>4</v>
      </c>
      <c r="T53" s="134" t="s">
        <v>5</v>
      </c>
      <c r="U53" s="134" t="s">
        <v>6</v>
      </c>
    </row>
    <row r="54" spans="1:22" ht="18" customHeight="1">
      <c r="A54" s="127" t="s">
        <v>1</v>
      </c>
      <c r="B54" s="63">
        <v>0</v>
      </c>
      <c r="C54" s="63">
        <v>1</v>
      </c>
      <c r="D54" s="63">
        <v>0</v>
      </c>
      <c r="E54" s="63">
        <f>[14]Main!E5</f>
        <v>0</v>
      </c>
      <c r="F54" s="63">
        <v>1</v>
      </c>
      <c r="G54" s="135">
        <f>[14]Main!G5</f>
        <v>0</v>
      </c>
      <c r="H54" s="135">
        <f>[14]Main!H5</f>
        <v>0</v>
      </c>
      <c r="I54" s="135">
        <f>[14]Main!I5</f>
        <v>0</v>
      </c>
      <c r="J54" s="135">
        <f>[14]Main!J5</f>
        <v>0</v>
      </c>
      <c r="K54" s="135">
        <f>[14]Main!K5</f>
        <v>0</v>
      </c>
      <c r="L54" s="135">
        <f>[14]Main!L5</f>
        <v>0</v>
      </c>
      <c r="M54" s="135">
        <f>[14]Main!M5</f>
        <v>0</v>
      </c>
      <c r="N54" s="135">
        <f>[14]Main!N5</f>
        <v>0</v>
      </c>
      <c r="O54" s="135">
        <f>[14]Main!O5</f>
        <v>0</v>
      </c>
      <c r="P54" s="135">
        <f>[14]Main!P5</f>
        <v>0</v>
      </c>
      <c r="Q54" s="135">
        <f>[14]Main!Q5</f>
        <v>0</v>
      </c>
      <c r="R54" s="135">
        <f>[14]Main!R5</f>
        <v>0</v>
      </c>
      <c r="S54" s="135">
        <f>[14]Main!S5</f>
        <v>0</v>
      </c>
      <c r="T54" s="135">
        <f>[14]Main!T5</f>
        <v>0</v>
      </c>
      <c r="U54" s="135">
        <f>[14]Main!U5</f>
        <v>0</v>
      </c>
    </row>
    <row r="55" spans="1:22" ht="12" customHeight="1">
      <c r="A55" s="127" t="s">
        <v>34</v>
      </c>
      <c r="B55" s="63">
        <v>0</v>
      </c>
      <c r="C55" s="63">
        <v>1</v>
      </c>
      <c r="D55" s="63">
        <v>0</v>
      </c>
      <c r="E55" s="63">
        <f>[14]Main!E7</f>
        <v>0</v>
      </c>
      <c r="F55" s="63">
        <v>1</v>
      </c>
      <c r="G55" s="135">
        <f>[14]Main!G7</f>
        <v>0</v>
      </c>
      <c r="H55" s="135">
        <f>[14]Main!H7</f>
        <v>0</v>
      </c>
      <c r="I55" s="135">
        <f>[14]Main!I7</f>
        <v>0</v>
      </c>
      <c r="J55" s="135">
        <f>[14]Main!J7</f>
        <v>0</v>
      </c>
      <c r="K55" s="135">
        <f>[14]Main!K7</f>
        <v>0</v>
      </c>
      <c r="L55" s="135">
        <f>[14]Main!L7</f>
        <v>0</v>
      </c>
      <c r="M55" s="135">
        <f>[14]Main!M7</f>
        <v>0</v>
      </c>
      <c r="N55" s="135">
        <f>[14]Main!N7</f>
        <v>0</v>
      </c>
      <c r="O55" s="135">
        <f>[14]Main!O7</f>
        <v>0</v>
      </c>
      <c r="P55" s="135">
        <f>[14]Main!P7</f>
        <v>0</v>
      </c>
      <c r="Q55" s="135">
        <f>[14]Main!Q7</f>
        <v>0</v>
      </c>
      <c r="R55" s="135">
        <f>[14]Main!R7</f>
        <v>0</v>
      </c>
      <c r="S55" s="135">
        <f>[14]Main!S7</f>
        <v>0</v>
      </c>
      <c r="T55" s="135">
        <f>[14]Main!T7</f>
        <v>0</v>
      </c>
      <c r="U55" s="135">
        <f>[14]Main!U7</f>
        <v>0</v>
      </c>
    </row>
    <row r="56" spans="1:22" ht="12" customHeight="1">
      <c r="A56" s="128" t="s">
        <v>148</v>
      </c>
      <c r="B56" s="63">
        <v>0</v>
      </c>
      <c r="C56" s="63">
        <v>1</v>
      </c>
      <c r="D56" s="63">
        <v>0</v>
      </c>
      <c r="E56" s="63">
        <f>[14]Main!E15</f>
        <v>0</v>
      </c>
      <c r="F56" s="63">
        <v>1</v>
      </c>
      <c r="G56" s="135">
        <f>[14]Main!G15</f>
        <v>0</v>
      </c>
      <c r="H56" s="135">
        <f>[14]Main!H15</f>
        <v>0</v>
      </c>
      <c r="I56" s="135">
        <f>[14]Main!I15</f>
        <v>0</v>
      </c>
      <c r="J56" s="135">
        <f>[14]Main!J15</f>
        <v>0</v>
      </c>
      <c r="K56" s="135">
        <f>[14]Main!K15</f>
        <v>0</v>
      </c>
      <c r="L56" s="135">
        <f>[14]Main!L15</f>
        <v>0</v>
      </c>
      <c r="M56" s="135">
        <f>[14]Main!M15</f>
        <v>0</v>
      </c>
      <c r="N56" s="135">
        <f>[14]Main!N15</f>
        <v>0</v>
      </c>
      <c r="O56" s="135">
        <f>[14]Main!O15</f>
        <v>0</v>
      </c>
      <c r="P56" s="135">
        <f>[14]Main!P15</f>
        <v>0</v>
      </c>
      <c r="Q56" s="135">
        <f>[14]Main!Q15</f>
        <v>0</v>
      </c>
      <c r="R56" s="135">
        <f>[14]Main!R15</f>
        <v>0</v>
      </c>
      <c r="S56" s="135">
        <f>[14]Main!S15</f>
        <v>0</v>
      </c>
      <c r="T56" s="135">
        <f>[14]Main!T15</f>
        <v>0</v>
      </c>
      <c r="U56" s="135">
        <f>[14]Main!U15</f>
        <v>0</v>
      </c>
    </row>
    <row r="57" spans="1:22" ht="12" customHeight="1">
      <c r="A57" s="127" t="s">
        <v>36</v>
      </c>
      <c r="B57" s="63">
        <v>0</v>
      </c>
      <c r="C57" s="63">
        <v>1</v>
      </c>
      <c r="D57" s="63">
        <v>0</v>
      </c>
      <c r="E57" s="63">
        <f>[14]Main!E20</f>
        <v>0</v>
      </c>
      <c r="F57" s="63">
        <v>1</v>
      </c>
      <c r="G57" s="135">
        <f>[14]Main!G20</f>
        <v>0</v>
      </c>
      <c r="H57" s="135">
        <f>[14]Main!H20</f>
        <v>0</v>
      </c>
      <c r="I57" s="135">
        <f>[14]Main!I20</f>
        <v>0</v>
      </c>
      <c r="J57" s="135">
        <f>[14]Main!J20</f>
        <v>0</v>
      </c>
      <c r="K57" s="135">
        <f>[14]Main!K20</f>
        <v>0</v>
      </c>
      <c r="L57" s="135">
        <f>[14]Main!L20</f>
        <v>0</v>
      </c>
      <c r="M57" s="135">
        <f>[14]Main!M20</f>
        <v>0</v>
      </c>
      <c r="N57" s="135">
        <f>[14]Main!N20</f>
        <v>0</v>
      </c>
      <c r="O57" s="135">
        <f>[14]Main!O20</f>
        <v>0</v>
      </c>
      <c r="P57" s="135">
        <f>[14]Main!P20</f>
        <v>0</v>
      </c>
      <c r="Q57" s="135">
        <f>[14]Main!Q20</f>
        <v>0</v>
      </c>
      <c r="R57" s="135">
        <f>[14]Main!R20</f>
        <v>0</v>
      </c>
      <c r="S57" s="135">
        <f>[14]Main!S20</f>
        <v>0</v>
      </c>
      <c r="T57" s="135">
        <f>[14]Main!T20</f>
        <v>0</v>
      </c>
      <c r="U57" s="135">
        <f>[14]Main!U20</f>
        <v>0</v>
      </c>
    </row>
    <row r="58" spans="1:22" ht="12" customHeight="1">
      <c r="G58" s="134"/>
      <c r="H58" s="134"/>
      <c r="I58" s="134"/>
      <c r="J58" s="134"/>
    </row>
    <row r="59" spans="1:22" ht="12" customHeight="1">
      <c r="A59" s="38" t="s">
        <v>116</v>
      </c>
      <c r="B59" s="38" t="s">
        <v>49</v>
      </c>
      <c r="G59" s="134" t="s">
        <v>45</v>
      </c>
      <c r="H59" s="134"/>
      <c r="I59" s="134"/>
      <c r="J59" s="134"/>
      <c r="L59" s="134" t="s">
        <v>46</v>
      </c>
      <c r="Q59" s="134" t="s">
        <v>47</v>
      </c>
    </row>
    <row r="60" spans="1:22" ht="12" customHeight="1">
      <c r="B60" s="38" t="s">
        <v>2</v>
      </c>
      <c r="C60" s="38" t="s">
        <v>3</v>
      </c>
      <c r="D60" s="38" t="s">
        <v>4</v>
      </c>
      <c r="E60" s="38" t="s">
        <v>5</v>
      </c>
      <c r="F60" s="38" t="s">
        <v>6</v>
      </c>
      <c r="G60" s="134" t="s">
        <v>2</v>
      </c>
      <c r="H60" s="134" t="s">
        <v>3</v>
      </c>
      <c r="I60" s="134" t="s">
        <v>4</v>
      </c>
      <c r="J60" s="134" t="s">
        <v>5</v>
      </c>
      <c r="K60" s="134" t="s">
        <v>6</v>
      </c>
      <c r="L60" s="134" t="s">
        <v>2</v>
      </c>
      <c r="M60" s="134" t="s">
        <v>3</v>
      </c>
      <c r="N60" s="134" t="s">
        <v>4</v>
      </c>
      <c r="O60" s="134" t="s">
        <v>5</v>
      </c>
      <c r="P60" s="134" t="s">
        <v>6</v>
      </c>
      <c r="Q60" s="134" t="s">
        <v>2</v>
      </c>
      <c r="R60" s="134" t="s">
        <v>3</v>
      </c>
      <c r="S60" s="134" t="s">
        <v>4</v>
      </c>
      <c r="T60" s="134" t="s">
        <v>5</v>
      </c>
      <c r="U60" s="134" t="s">
        <v>6</v>
      </c>
    </row>
    <row r="61" spans="1:22" ht="12" customHeight="1">
      <c r="A61" s="127" t="s">
        <v>1</v>
      </c>
      <c r="B61" s="63">
        <v>0</v>
      </c>
      <c r="C61" s="63">
        <v>21</v>
      </c>
      <c r="D61" s="63">
        <v>14</v>
      </c>
      <c r="E61" s="63">
        <v>4</v>
      </c>
      <c r="F61" s="63">
        <v>39</v>
      </c>
      <c r="G61" s="135">
        <f>[15]Main!G5</f>
        <v>0</v>
      </c>
      <c r="H61" s="135">
        <f>[15]Main!H5</f>
        <v>0</v>
      </c>
      <c r="I61" s="135">
        <f>[15]Main!I5</f>
        <v>0</v>
      </c>
      <c r="J61" s="135">
        <f>[15]Main!J5</f>
        <v>0</v>
      </c>
      <c r="K61" s="135">
        <f>[15]Main!K5</f>
        <v>0</v>
      </c>
      <c r="L61" s="135">
        <f>[15]Main!L5</f>
        <v>0</v>
      </c>
      <c r="M61" s="135">
        <f>[15]Main!M5</f>
        <v>0</v>
      </c>
      <c r="N61" s="135">
        <f>[15]Main!N5</f>
        <v>0</v>
      </c>
      <c r="O61" s="135">
        <f>[15]Main!O5</f>
        <v>0</v>
      </c>
      <c r="P61" s="135">
        <f>[15]Main!P5</f>
        <v>0</v>
      </c>
      <c r="Q61" s="135">
        <f>[15]Main!Q5</f>
        <v>0</v>
      </c>
      <c r="R61" s="135">
        <f>[15]Main!R5</f>
        <v>0</v>
      </c>
      <c r="S61" s="135">
        <f>[15]Main!S5</f>
        <v>0</v>
      </c>
      <c r="T61" s="135">
        <f>[15]Main!T5</f>
        <v>0</v>
      </c>
      <c r="U61" s="135">
        <f>[15]Main!U5</f>
        <v>0</v>
      </c>
    </row>
    <row r="62" spans="1:22" ht="12" customHeight="1">
      <c r="A62" s="127" t="s">
        <v>34</v>
      </c>
      <c r="B62" s="63">
        <v>2</v>
      </c>
      <c r="C62" s="63">
        <v>18</v>
      </c>
      <c r="D62" s="63">
        <v>17</v>
      </c>
      <c r="E62" s="63">
        <v>2</v>
      </c>
      <c r="F62" s="63">
        <v>39</v>
      </c>
      <c r="G62" s="135">
        <f>[15]Main!G7</f>
        <v>0</v>
      </c>
      <c r="H62" s="135">
        <f>[15]Main!H7</f>
        <v>0</v>
      </c>
      <c r="I62" s="135">
        <f>[15]Main!I7</f>
        <v>0</v>
      </c>
      <c r="J62" s="135">
        <f>[15]Main!J7</f>
        <v>0</v>
      </c>
      <c r="K62" s="135">
        <f>[15]Main!K7</f>
        <v>0</v>
      </c>
      <c r="L62" s="135">
        <f>[15]Main!L7</f>
        <v>0</v>
      </c>
      <c r="M62" s="135">
        <f>[15]Main!M7</f>
        <v>0</v>
      </c>
      <c r="N62" s="135">
        <f>[15]Main!N7</f>
        <v>0</v>
      </c>
      <c r="O62" s="135">
        <f>[15]Main!O7</f>
        <v>0</v>
      </c>
      <c r="P62" s="135">
        <f>[15]Main!P7</f>
        <v>0</v>
      </c>
      <c r="Q62" s="135">
        <f>[15]Main!Q7</f>
        <v>0</v>
      </c>
      <c r="R62" s="135">
        <f>[15]Main!R7</f>
        <v>0</v>
      </c>
      <c r="S62" s="135">
        <f>[15]Main!S7</f>
        <v>0</v>
      </c>
      <c r="T62" s="135">
        <f>[15]Main!T7</f>
        <v>0</v>
      </c>
      <c r="U62" s="135">
        <f>[15]Main!U7</f>
        <v>0</v>
      </c>
    </row>
    <row r="63" spans="1:22" ht="12" customHeight="1">
      <c r="A63" s="128" t="s">
        <v>148</v>
      </c>
      <c r="B63" s="63">
        <v>0</v>
      </c>
      <c r="C63" s="63">
        <v>21</v>
      </c>
      <c r="D63" s="63">
        <v>15</v>
      </c>
      <c r="E63" s="63">
        <v>3</v>
      </c>
      <c r="F63" s="63">
        <v>39</v>
      </c>
      <c r="G63" s="135">
        <f>[15]Main!G15</f>
        <v>0</v>
      </c>
      <c r="H63" s="135">
        <f>[15]Main!H15</f>
        <v>0</v>
      </c>
      <c r="I63" s="135">
        <f>[15]Main!I15</f>
        <v>0</v>
      </c>
      <c r="J63" s="135">
        <f>[15]Main!J15</f>
        <v>0</v>
      </c>
      <c r="K63" s="135">
        <f>[15]Main!K15</f>
        <v>0</v>
      </c>
      <c r="L63" s="135">
        <f>[15]Main!L15</f>
        <v>0</v>
      </c>
      <c r="M63" s="135">
        <f>[15]Main!M15</f>
        <v>0</v>
      </c>
      <c r="N63" s="135">
        <f>[15]Main!N15</f>
        <v>0</v>
      </c>
      <c r="O63" s="135">
        <f>[15]Main!O15</f>
        <v>0</v>
      </c>
      <c r="P63" s="135">
        <f>[15]Main!P15</f>
        <v>0</v>
      </c>
      <c r="Q63" s="135">
        <f>[15]Main!Q15</f>
        <v>0</v>
      </c>
      <c r="R63" s="135">
        <f>[15]Main!R15</f>
        <v>0</v>
      </c>
      <c r="S63" s="135">
        <f>[15]Main!S15</f>
        <v>0</v>
      </c>
      <c r="T63" s="135">
        <f>[15]Main!T15</f>
        <v>0</v>
      </c>
      <c r="U63" s="135">
        <f>[15]Main!U15</f>
        <v>0</v>
      </c>
      <c r="V63" s="136"/>
    </row>
    <row r="64" spans="1:22" ht="12" customHeight="1">
      <c r="A64" s="127" t="s">
        <v>36</v>
      </c>
      <c r="B64" s="63">
        <v>1</v>
      </c>
      <c r="C64" s="63">
        <v>19</v>
      </c>
      <c r="D64" s="63">
        <v>15</v>
      </c>
      <c r="E64" s="63">
        <v>4</v>
      </c>
      <c r="F64" s="63">
        <v>39</v>
      </c>
      <c r="G64" s="135">
        <f>[15]Main!G20</f>
        <v>0</v>
      </c>
      <c r="H64" s="135">
        <f>[15]Main!H20</f>
        <v>0</v>
      </c>
      <c r="I64" s="135">
        <f>[15]Main!I20</f>
        <v>0</v>
      </c>
      <c r="J64" s="135">
        <f>[15]Main!J20</f>
        <v>0</v>
      </c>
      <c r="K64" s="135">
        <f>[15]Main!K20</f>
        <v>0</v>
      </c>
      <c r="L64" s="135">
        <f>[15]Main!L20</f>
        <v>0</v>
      </c>
      <c r="M64" s="135">
        <f>[15]Main!M20</f>
        <v>0</v>
      </c>
      <c r="N64" s="135">
        <f>[15]Main!N20</f>
        <v>0</v>
      </c>
      <c r="O64" s="135">
        <f>[15]Main!O20</f>
        <v>0</v>
      </c>
      <c r="P64" s="135">
        <f>[15]Main!P20</f>
        <v>0</v>
      </c>
      <c r="Q64" s="135">
        <f>[15]Main!Q20</f>
        <v>0</v>
      </c>
      <c r="R64" s="135">
        <f>[15]Main!R20</f>
        <v>0</v>
      </c>
      <c r="S64" s="135">
        <f>[15]Main!S20</f>
        <v>0</v>
      </c>
      <c r="T64" s="135">
        <f>[15]Main!T20</f>
        <v>0</v>
      </c>
      <c r="U64" s="135">
        <f>[15]Main!U20</f>
        <v>0</v>
      </c>
      <c r="V64" s="136"/>
    </row>
    <row r="65" spans="1:21" ht="12" customHeight="1">
      <c r="G65" s="134"/>
      <c r="H65" s="134"/>
      <c r="I65" s="134"/>
      <c r="J65" s="134"/>
    </row>
    <row r="66" spans="1:21" ht="12" customHeight="1">
      <c r="A66" s="37" t="s">
        <v>225</v>
      </c>
      <c r="B66" s="38" t="s">
        <v>49</v>
      </c>
      <c r="G66" s="134" t="s">
        <v>45</v>
      </c>
      <c r="H66" s="134"/>
      <c r="I66" s="134"/>
      <c r="J66" s="134"/>
      <c r="L66" s="134" t="s">
        <v>46</v>
      </c>
      <c r="Q66" s="134" t="s">
        <v>47</v>
      </c>
    </row>
    <row r="67" spans="1:21" ht="12" customHeight="1">
      <c r="B67" s="38" t="s">
        <v>2</v>
      </c>
      <c r="C67" s="38" t="s">
        <v>3</v>
      </c>
      <c r="D67" s="38" t="s">
        <v>4</v>
      </c>
      <c r="E67" s="38" t="s">
        <v>5</v>
      </c>
      <c r="F67" s="38" t="s">
        <v>6</v>
      </c>
      <c r="G67" s="134" t="s">
        <v>2</v>
      </c>
      <c r="H67" s="134" t="s">
        <v>3</v>
      </c>
      <c r="I67" s="134" t="s">
        <v>4</v>
      </c>
      <c r="J67" s="134" t="s">
        <v>5</v>
      </c>
      <c r="K67" s="134" t="s">
        <v>6</v>
      </c>
      <c r="L67" s="134" t="s">
        <v>2</v>
      </c>
      <c r="M67" s="134" t="s">
        <v>3</v>
      </c>
      <c r="N67" s="134" t="s">
        <v>4</v>
      </c>
      <c r="O67" s="134" t="s">
        <v>5</v>
      </c>
      <c r="P67" s="134" t="s">
        <v>6</v>
      </c>
      <c r="Q67" s="134" t="s">
        <v>2</v>
      </c>
      <c r="R67" s="134" t="s">
        <v>3</v>
      </c>
      <c r="S67" s="134" t="s">
        <v>4</v>
      </c>
      <c r="T67" s="134" t="s">
        <v>5</v>
      </c>
      <c r="U67" s="134" t="s">
        <v>6</v>
      </c>
    </row>
    <row r="68" spans="1:21" ht="12" customHeight="1">
      <c r="A68" s="127" t="s">
        <v>1</v>
      </c>
      <c r="B68" s="63">
        <v>1</v>
      </c>
      <c r="C68" s="63">
        <v>10</v>
      </c>
      <c r="D68" s="63">
        <v>7</v>
      </c>
      <c r="E68" s="63">
        <v>4</v>
      </c>
      <c r="F68" s="63">
        <v>22</v>
      </c>
      <c r="G68" s="135">
        <f>[16]Main!G5</f>
        <v>0</v>
      </c>
      <c r="H68" s="135">
        <f>[16]Main!H5</f>
        <v>0</v>
      </c>
      <c r="I68" s="135">
        <f>[16]Main!I5</f>
        <v>0</v>
      </c>
      <c r="J68" s="135">
        <f>[16]Main!J5</f>
        <v>0</v>
      </c>
      <c r="K68" s="135">
        <f>[16]Main!K5</f>
        <v>0</v>
      </c>
      <c r="L68" s="135">
        <f>[16]Main!L5</f>
        <v>0</v>
      </c>
      <c r="M68" s="135">
        <f>[16]Main!M5</f>
        <v>0</v>
      </c>
      <c r="N68" s="135">
        <f>[16]Main!N5</f>
        <v>0</v>
      </c>
      <c r="O68" s="135">
        <f>[16]Main!O5</f>
        <v>0</v>
      </c>
      <c r="P68" s="135">
        <f>[16]Main!P5</f>
        <v>0</v>
      </c>
      <c r="Q68" s="135">
        <f>[16]Main!Q5</f>
        <v>0</v>
      </c>
      <c r="R68" s="135">
        <f>[16]Main!R5</f>
        <v>0</v>
      </c>
      <c r="S68" s="135">
        <f>[16]Main!S5</f>
        <v>0</v>
      </c>
      <c r="T68" s="135">
        <f>[16]Main!T5</f>
        <v>0</v>
      </c>
      <c r="U68" s="135">
        <f>[16]Main!U5</f>
        <v>0</v>
      </c>
    </row>
    <row r="69" spans="1:21" ht="12" customHeight="1">
      <c r="A69" s="127" t="s">
        <v>34</v>
      </c>
      <c r="B69" s="63">
        <v>1</v>
      </c>
      <c r="C69" s="63">
        <v>10</v>
      </c>
      <c r="D69" s="63">
        <v>8</v>
      </c>
      <c r="E69" s="63">
        <v>3</v>
      </c>
      <c r="F69" s="63">
        <v>22</v>
      </c>
      <c r="G69" s="135">
        <f>[16]Main!G7</f>
        <v>0</v>
      </c>
      <c r="H69" s="135">
        <f>[16]Main!H7</f>
        <v>0</v>
      </c>
      <c r="I69" s="135">
        <f>[16]Main!I7</f>
        <v>0</v>
      </c>
      <c r="J69" s="135">
        <f>[16]Main!J7</f>
        <v>0</v>
      </c>
      <c r="K69" s="135">
        <f>[16]Main!K7</f>
        <v>0</v>
      </c>
      <c r="L69" s="135">
        <f>[16]Main!L7</f>
        <v>0</v>
      </c>
      <c r="M69" s="135">
        <f>[16]Main!M7</f>
        <v>0</v>
      </c>
      <c r="N69" s="135">
        <f>[16]Main!N7</f>
        <v>0</v>
      </c>
      <c r="O69" s="135">
        <f>[16]Main!O7</f>
        <v>0</v>
      </c>
      <c r="P69" s="135">
        <f>[16]Main!P7</f>
        <v>0</v>
      </c>
      <c r="Q69" s="135">
        <f>[16]Main!Q7</f>
        <v>0</v>
      </c>
      <c r="R69" s="135">
        <f>[16]Main!R7</f>
        <v>0</v>
      </c>
      <c r="S69" s="135">
        <f>[16]Main!S7</f>
        <v>0</v>
      </c>
      <c r="T69" s="135">
        <f>[16]Main!T7</f>
        <v>0</v>
      </c>
      <c r="U69" s="135">
        <f>[16]Main!U7</f>
        <v>0</v>
      </c>
    </row>
    <row r="70" spans="1:21" ht="12" customHeight="1">
      <c r="A70" s="128" t="s">
        <v>148</v>
      </c>
      <c r="B70" s="63">
        <v>1</v>
      </c>
      <c r="C70" s="63">
        <v>10</v>
      </c>
      <c r="D70" s="63">
        <v>10</v>
      </c>
      <c r="E70" s="63">
        <v>1</v>
      </c>
      <c r="F70" s="63">
        <v>22</v>
      </c>
      <c r="G70" s="135">
        <f>[16]Main!G15</f>
        <v>0</v>
      </c>
      <c r="H70" s="135">
        <f>[16]Main!H15</f>
        <v>0</v>
      </c>
      <c r="I70" s="135">
        <f>[16]Main!I15</f>
        <v>0</v>
      </c>
      <c r="J70" s="135">
        <f>[16]Main!J15</f>
        <v>0</v>
      </c>
      <c r="K70" s="135">
        <f>[16]Main!K15</f>
        <v>0</v>
      </c>
      <c r="L70" s="135">
        <f>[16]Main!L15</f>
        <v>0</v>
      </c>
      <c r="M70" s="135">
        <f>[16]Main!M15</f>
        <v>0</v>
      </c>
      <c r="N70" s="135">
        <f>[16]Main!N15</f>
        <v>0</v>
      </c>
      <c r="O70" s="135">
        <f>[16]Main!O15</f>
        <v>0</v>
      </c>
      <c r="P70" s="135">
        <f>[16]Main!P15</f>
        <v>0</v>
      </c>
      <c r="Q70" s="135">
        <f>[16]Main!Q15</f>
        <v>0</v>
      </c>
      <c r="R70" s="135">
        <f>[16]Main!R15</f>
        <v>0</v>
      </c>
      <c r="S70" s="135">
        <f>[16]Main!S15</f>
        <v>0</v>
      </c>
      <c r="T70" s="135">
        <f>[16]Main!T15</f>
        <v>0</v>
      </c>
      <c r="U70" s="135">
        <f>[16]Main!U15</f>
        <v>0</v>
      </c>
    </row>
    <row r="71" spans="1:21" ht="12" customHeight="1">
      <c r="A71" s="127" t="s">
        <v>36</v>
      </c>
      <c r="B71" s="63">
        <v>3</v>
      </c>
      <c r="C71" s="63">
        <v>8</v>
      </c>
      <c r="D71" s="63">
        <v>7</v>
      </c>
      <c r="E71" s="63">
        <v>4</v>
      </c>
      <c r="F71" s="63">
        <v>22</v>
      </c>
      <c r="G71" s="135">
        <f>[16]Main!G20</f>
        <v>0</v>
      </c>
      <c r="H71" s="135">
        <f>[16]Main!H20</f>
        <v>0</v>
      </c>
      <c r="I71" s="135">
        <f>[16]Main!I20</f>
        <v>0</v>
      </c>
      <c r="J71" s="135">
        <f>[16]Main!J20</f>
        <v>0</v>
      </c>
      <c r="K71" s="135">
        <f>[16]Main!K20</f>
        <v>0</v>
      </c>
      <c r="L71" s="135">
        <f>[16]Main!L20</f>
        <v>0</v>
      </c>
      <c r="M71" s="135">
        <f>[16]Main!M20</f>
        <v>0</v>
      </c>
      <c r="N71" s="135">
        <f>[16]Main!N20</f>
        <v>0</v>
      </c>
      <c r="O71" s="135">
        <f>[16]Main!O20</f>
        <v>0</v>
      </c>
      <c r="P71" s="135">
        <f>[16]Main!P20</f>
        <v>0</v>
      </c>
      <c r="Q71" s="135">
        <f>[16]Main!Q20</f>
        <v>0</v>
      </c>
      <c r="R71" s="135">
        <f>[16]Main!R20</f>
        <v>0</v>
      </c>
      <c r="S71" s="135">
        <f>[16]Main!S20</f>
        <v>0</v>
      </c>
      <c r="T71" s="135">
        <f>[16]Main!T20</f>
        <v>0</v>
      </c>
      <c r="U71" s="135">
        <f>[16]Main!U20</f>
        <v>0</v>
      </c>
    </row>
    <row r="72" spans="1:21" ht="12" customHeight="1">
      <c r="B72" s="37"/>
      <c r="C72" s="39"/>
      <c r="D72" s="39"/>
      <c r="E72" s="39"/>
      <c r="F72" s="39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1:21" ht="12" customHeight="1">
      <c r="A73" s="214" t="s">
        <v>117</v>
      </c>
      <c r="B73" s="38" t="s">
        <v>49</v>
      </c>
      <c r="G73" s="134" t="s">
        <v>45</v>
      </c>
      <c r="H73" s="134"/>
      <c r="I73" s="134"/>
      <c r="J73" s="134"/>
      <c r="L73" s="134" t="s">
        <v>46</v>
      </c>
      <c r="Q73" s="134" t="s">
        <v>47</v>
      </c>
    </row>
    <row r="74" spans="1:21" ht="12" customHeight="1">
      <c r="A74" s="127"/>
      <c r="B74" s="38" t="s">
        <v>2</v>
      </c>
      <c r="C74" s="38" t="s">
        <v>3</v>
      </c>
      <c r="D74" s="38" t="s">
        <v>4</v>
      </c>
      <c r="E74" s="38" t="s">
        <v>5</v>
      </c>
      <c r="F74" s="38" t="s">
        <v>6</v>
      </c>
      <c r="G74" s="134" t="s">
        <v>2</v>
      </c>
      <c r="H74" s="134" t="s">
        <v>3</v>
      </c>
      <c r="I74" s="134" t="s">
        <v>4</v>
      </c>
      <c r="J74" s="134" t="s">
        <v>5</v>
      </c>
      <c r="K74" s="134" t="s">
        <v>6</v>
      </c>
      <c r="L74" s="134" t="s">
        <v>2</v>
      </c>
      <c r="M74" s="134" t="s">
        <v>3</v>
      </c>
      <c r="N74" s="134" t="s">
        <v>4</v>
      </c>
      <c r="O74" s="134" t="s">
        <v>5</v>
      </c>
      <c r="P74" s="134" t="s">
        <v>6</v>
      </c>
      <c r="Q74" s="134" t="s">
        <v>2</v>
      </c>
      <c r="R74" s="134" t="s">
        <v>3</v>
      </c>
      <c r="S74" s="134" t="s">
        <v>4</v>
      </c>
      <c r="T74" s="134" t="s">
        <v>5</v>
      </c>
      <c r="U74" s="134" t="s">
        <v>6</v>
      </c>
    </row>
    <row r="75" spans="1:21" ht="12" customHeight="1">
      <c r="A75" s="127" t="s">
        <v>1</v>
      </c>
      <c r="B75" s="63">
        <f>[17]Main!B5</f>
        <v>0</v>
      </c>
      <c r="C75" s="63">
        <v>0</v>
      </c>
      <c r="D75" s="63">
        <f>[17]Main!D5</f>
        <v>0</v>
      </c>
      <c r="E75" s="63">
        <f>[17]Main!E5</f>
        <v>0</v>
      </c>
      <c r="F75" s="63">
        <v>0</v>
      </c>
      <c r="G75" s="135">
        <f>[17]Main!G5</f>
        <v>0</v>
      </c>
      <c r="H75" s="135">
        <f>[17]Main!H5</f>
        <v>0</v>
      </c>
      <c r="I75" s="135">
        <f>[17]Main!I5</f>
        <v>0</v>
      </c>
      <c r="J75" s="135">
        <f>[17]Main!J5</f>
        <v>0</v>
      </c>
      <c r="K75" s="135">
        <f>[17]Main!K5</f>
        <v>0</v>
      </c>
      <c r="L75" s="135">
        <f>[17]Main!L5</f>
        <v>0</v>
      </c>
      <c r="M75" s="135">
        <f>[17]Main!M5</f>
        <v>0</v>
      </c>
      <c r="N75" s="135">
        <f>[17]Main!N5</f>
        <v>0</v>
      </c>
      <c r="O75" s="135">
        <f>[17]Main!O5</f>
        <v>0</v>
      </c>
      <c r="P75" s="135">
        <f>[17]Main!P5</f>
        <v>0</v>
      </c>
      <c r="Q75" s="135">
        <f>[17]Main!Q5</f>
        <v>0</v>
      </c>
      <c r="R75" s="135">
        <f>[17]Main!R5</f>
        <v>0</v>
      </c>
      <c r="S75" s="135">
        <f>[17]Main!S5</f>
        <v>0</v>
      </c>
      <c r="T75" s="135">
        <f>[17]Main!T5</f>
        <v>0</v>
      </c>
      <c r="U75" s="135">
        <f>[17]Main!U5</f>
        <v>0</v>
      </c>
    </row>
    <row r="76" spans="1:21" ht="12" customHeight="1">
      <c r="A76" s="127" t="s">
        <v>34</v>
      </c>
      <c r="B76" s="63">
        <f>[17]Main!B7</f>
        <v>0</v>
      </c>
      <c r="C76" s="63">
        <v>0</v>
      </c>
      <c r="D76" s="63">
        <f>[17]Main!D7</f>
        <v>0</v>
      </c>
      <c r="E76" s="63">
        <f>[17]Main!E7</f>
        <v>0</v>
      </c>
      <c r="F76" s="63">
        <v>0</v>
      </c>
      <c r="G76" s="135">
        <f>[17]Main!G7</f>
        <v>0</v>
      </c>
      <c r="H76" s="135">
        <f>[17]Main!H7</f>
        <v>0</v>
      </c>
      <c r="I76" s="135">
        <f>[17]Main!I7</f>
        <v>0</v>
      </c>
      <c r="J76" s="135">
        <f>[17]Main!J7</f>
        <v>0</v>
      </c>
      <c r="K76" s="135">
        <f>[17]Main!K7</f>
        <v>0</v>
      </c>
      <c r="L76" s="135">
        <f>[17]Main!L7</f>
        <v>0</v>
      </c>
      <c r="M76" s="135">
        <f>[17]Main!M7</f>
        <v>0</v>
      </c>
      <c r="N76" s="135">
        <f>[17]Main!N7</f>
        <v>0</v>
      </c>
      <c r="O76" s="135">
        <f>[17]Main!O7</f>
        <v>0</v>
      </c>
      <c r="P76" s="135">
        <f>[17]Main!P7</f>
        <v>0</v>
      </c>
      <c r="Q76" s="135">
        <f>[17]Main!Q7</f>
        <v>0</v>
      </c>
      <c r="R76" s="135">
        <f>[17]Main!R7</f>
        <v>0</v>
      </c>
      <c r="S76" s="135">
        <f>[17]Main!S7</f>
        <v>0</v>
      </c>
      <c r="T76" s="135">
        <f>[17]Main!T7</f>
        <v>0</v>
      </c>
      <c r="U76" s="135">
        <f>[17]Main!U7</f>
        <v>0</v>
      </c>
    </row>
    <row r="77" spans="1:21" ht="12" customHeight="1">
      <c r="A77" s="128" t="s">
        <v>148</v>
      </c>
      <c r="B77" s="63">
        <f>[17]Main!B15</f>
        <v>0</v>
      </c>
      <c r="C77" s="63">
        <v>0</v>
      </c>
      <c r="D77" s="63">
        <f>[17]Main!D15</f>
        <v>0</v>
      </c>
      <c r="E77" s="63">
        <f>[17]Main!E15</f>
        <v>0</v>
      </c>
      <c r="F77" s="63">
        <v>0</v>
      </c>
      <c r="G77" s="135">
        <f>[17]Main!G15</f>
        <v>0</v>
      </c>
      <c r="H77" s="135">
        <f>[17]Main!H15</f>
        <v>0</v>
      </c>
      <c r="I77" s="135">
        <f>[17]Main!I15</f>
        <v>0</v>
      </c>
      <c r="J77" s="135">
        <f>[17]Main!J15</f>
        <v>0</v>
      </c>
      <c r="K77" s="135">
        <f>[17]Main!K15</f>
        <v>0</v>
      </c>
      <c r="L77" s="135">
        <f>[17]Main!L15</f>
        <v>0</v>
      </c>
      <c r="M77" s="135">
        <f>[17]Main!M15</f>
        <v>0</v>
      </c>
      <c r="N77" s="135">
        <f>[17]Main!N15</f>
        <v>0</v>
      </c>
      <c r="O77" s="135">
        <f>[17]Main!O15</f>
        <v>0</v>
      </c>
      <c r="P77" s="135">
        <f>[17]Main!P15</f>
        <v>0</v>
      </c>
      <c r="Q77" s="135">
        <f>[17]Main!Q15</f>
        <v>0</v>
      </c>
      <c r="R77" s="135">
        <f>[17]Main!R15</f>
        <v>0</v>
      </c>
      <c r="S77" s="135">
        <f>[17]Main!S15</f>
        <v>0</v>
      </c>
      <c r="T77" s="135">
        <f>[17]Main!T15</f>
        <v>0</v>
      </c>
      <c r="U77" s="135">
        <f>[17]Main!U15</f>
        <v>0</v>
      </c>
    </row>
    <row r="78" spans="1:21" ht="12" customHeight="1">
      <c r="A78" s="127" t="s">
        <v>36</v>
      </c>
      <c r="B78" s="63">
        <f>[17]Main!B20</f>
        <v>0</v>
      </c>
      <c r="C78" s="63">
        <v>0</v>
      </c>
      <c r="D78" s="63">
        <f>[17]Main!D20</f>
        <v>0</v>
      </c>
      <c r="E78" s="63">
        <f>[17]Main!E20</f>
        <v>0</v>
      </c>
      <c r="F78" s="63">
        <v>0</v>
      </c>
      <c r="G78" s="135">
        <f>[17]Main!G20</f>
        <v>0</v>
      </c>
      <c r="H78" s="135">
        <f>[17]Main!H20</f>
        <v>0</v>
      </c>
      <c r="I78" s="135">
        <f>[17]Main!I20</f>
        <v>0</v>
      </c>
      <c r="J78" s="135">
        <f>[17]Main!J20</f>
        <v>0</v>
      </c>
      <c r="K78" s="135">
        <f>[17]Main!K20</f>
        <v>0</v>
      </c>
      <c r="L78" s="135">
        <f>[17]Main!L20</f>
        <v>0</v>
      </c>
      <c r="M78" s="135">
        <f>[17]Main!M20</f>
        <v>0</v>
      </c>
      <c r="N78" s="135">
        <f>[17]Main!N20</f>
        <v>0</v>
      </c>
      <c r="O78" s="135">
        <f>[17]Main!O20</f>
        <v>0</v>
      </c>
      <c r="P78" s="135">
        <f>[17]Main!P20</f>
        <v>0</v>
      </c>
      <c r="Q78" s="135">
        <f>[17]Main!Q20</f>
        <v>0</v>
      </c>
      <c r="R78" s="135">
        <f>[17]Main!R20</f>
        <v>0</v>
      </c>
      <c r="S78" s="135">
        <f>[17]Main!S20</f>
        <v>0</v>
      </c>
      <c r="T78" s="135">
        <f>[17]Main!T20</f>
        <v>0</v>
      </c>
      <c r="U78" s="135">
        <f>[17]Main!U20</f>
        <v>0</v>
      </c>
    </row>
    <row r="79" spans="1:21" ht="12" customHeight="1">
      <c r="B79" s="37"/>
      <c r="C79" s="39"/>
      <c r="D79" s="39"/>
      <c r="E79" s="39"/>
      <c r="F79" s="39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1:21" ht="12" customHeight="1">
      <c r="A80" s="214" t="s">
        <v>118</v>
      </c>
      <c r="B80" s="38" t="s">
        <v>49</v>
      </c>
      <c r="G80" s="134" t="s">
        <v>45</v>
      </c>
      <c r="H80" s="134"/>
      <c r="I80" s="134"/>
      <c r="J80" s="134"/>
      <c r="L80" s="134" t="s">
        <v>46</v>
      </c>
      <c r="Q80" s="134" t="s">
        <v>47</v>
      </c>
    </row>
    <row r="81" spans="1:21" ht="12" customHeight="1">
      <c r="A81" s="214"/>
      <c r="B81" s="38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134" t="s">
        <v>2</v>
      </c>
      <c r="H81" s="134" t="s">
        <v>3</v>
      </c>
      <c r="I81" s="134" t="s">
        <v>4</v>
      </c>
      <c r="J81" s="134" t="s">
        <v>5</v>
      </c>
      <c r="K81" s="134" t="s">
        <v>6</v>
      </c>
      <c r="L81" s="134" t="s">
        <v>2</v>
      </c>
      <c r="M81" s="134" t="s">
        <v>3</v>
      </c>
      <c r="N81" s="134" t="s">
        <v>4</v>
      </c>
      <c r="O81" s="134" t="s">
        <v>5</v>
      </c>
      <c r="P81" s="134" t="s">
        <v>6</v>
      </c>
      <c r="Q81" s="134" t="s">
        <v>2</v>
      </c>
      <c r="R81" s="134" t="s">
        <v>3</v>
      </c>
      <c r="S81" s="134" t="s">
        <v>4</v>
      </c>
      <c r="T81" s="134" t="s">
        <v>5</v>
      </c>
      <c r="U81" s="134" t="s">
        <v>6</v>
      </c>
    </row>
    <row r="82" spans="1:21" ht="12" customHeight="1">
      <c r="A82" s="127" t="s">
        <v>168</v>
      </c>
      <c r="B82" s="226">
        <v>0</v>
      </c>
      <c r="C82" s="274">
        <v>5</v>
      </c>
      <c r="D82" s="274">
        <v>4</v>
      </c>
      <c r="E82" s="274">
        <v>0</v>
      </c>
      <c r="F82" s="274">
        <v>9</v>
      </c>
      <c r="G82" s="135">
        <f>'[18]Main Qtr'!G5</f>
        <v>0</v>
      </c>
      <c r="H82" s="135">
        <f>'[18]Main Qtr'!H5</f>
        <v>0</v>
      </c>
      <c r="I82" s="135">
        <f>'[18]Main Qtr'!I5</f>
        <v>0</v>
      </c>
      <c r="J82" s="135">
        <f>'[18]Main Qtr'!J5</f>
        <v>0</v>
      </c>
      <c r="K82" s="135">
        <f>'[18]Main Qtr'!K5</f>
        <v>0</v>
      </c>
      <c r="L82" s="135">
        <f>'[18]Main Qtr'!L5</f>
        <v>0</v>
      </c>
      <c r="M82" s="135">
        <f>'[18]Main Qtr'!M5</f>
        <v>0</v>
      </c>
      <c r="N82" s="135">
        <f>'[18]Main Qtr'!N5</f>
        <v>0</v>
      </c>
      <c r="O82" s="135">
        <f>'[18]Main Qtr'!O5</f>
        <v>0</v>
      </c>
      <c r="P82" s="135">
        <f>'[18]Main Qtr'!P5</f>
        <v>0</v>
      </c>
      <c r="Q82" s="135">
        <f>'[18]Main Qtr'!Q5</f>
        <v>0</v>
      </c>
      <c r="R82" s="135">
        <f>'[18]Main Qtr'!R5</f>
        <v>0</v>
      </c>
      <c r="S82" s="135">
        <f>'[18]Main Qtr'!S5</f>
        <v>0</v>
      </c>
      <c r="T82" s="135">
        <f>'[18]Main Qtr'!T5</f>
        <v>0</v>
      </c>
      <c r="U82" s="135">
        <f>'[18]Main Qtr'!U5</f>
        <v>0</v>
      </c>
    </row>
    <row r="83" spans="1:21" ht="12" customHeight="1">
      <c r="A83" s="127" t="s">
        <v>167</v>
      </c>
      <c r="B83" s="276">
        <v>0</v>
      </c>
      <c r="C83" s="226">
        <v>3</v>
      </c>
      <c r="D83" s="226">
        <v>5</v>
      </c>
      <c r="E83" s="226">
        <v>1</v>
      </c>
      <c r="F83" s="226">
        <v>9</v>
      </c>
      <c r="G83" s="275">
        <f>'[18]Main Qtr'!G7</f>
        <v>0</v>
      </c>
      <c r="H83" s="135">
        <f>'[18]Main Qtr'!H7</f>
        <v>0</v>
      </c>
      <c r="I83" s="135">
        <f>'[18]Main Qtr'!I7</f>
        <v>0</v>
      </c>
      <c r="J83" s="135">
        <f>'[18]Main Qtr'!J7</f>
        <v>0</v>
      </c>
      <c r="K83" s="135">
        <f>'[18]Main Qtr'!K7</f>
        <v>0</v>
      </c>
      <c r="L83" s="135">
        <f>'[18]Main Qtr'!L7</f>
        <v>0</v>
      </c>
      <c r="M83" s="135">
        <f>'[18]Main Qtr'!M7</f>
        <v>0</v>
      </c>
      <c r="N83" s="135">
        <f>'[18]Main Qtr'!N7</f>
        <v>0</v>
      </c>
      <c r="O83" s="135">
        <f>'[18]Main Qtr'!O7</f>
        <v>0</v>
      </c>
      <c r="P83" s="135">
        <f>'[18]Main Qtr'!P7</f>
        <v>0</v>
      </c>
      <c r="Q83" s="135">
        <f>'[18]Main Qtr'!Q7</f>
        <v>0</v>
      </c>
      <c r="R83" s="135">
        <f>'[18]Main Qtr'!R7</f>
        <v>0</v>
      </c>
      <c r="S83" s="135">
        <f>'[18]Main Qtr'!S7</f>
        <v>0</v>
      </c>
      <c r="T83" s="135">
        <f>'[18]Main Qtr'!T7</f>
        <v>0</v>
      </c>
      <c r="U83" s="135">
        <f>'[18]Main Qtr'!U7</f>
        <v>0</v>
      </c>
    </row>
    <row r="84" spans="1:21" ht="12" customHeight="1">
      <c r="A84" s="127" t="s">
        <v>166</v>
      </c>
      <c r="B84" s="276">
        <v>0</v>
      </c>
      <c r="C84" s="278">
        <v>3</v>
      </c>
      <c r="D84" s="278">
        <v>4</v>
      </c>
      <c r="E84" s="278">
        <v>2</v>
      </c>
      <c r="F84" s="226">
        <v>9</v>
      </c>
      <c r="G84" s="275">
        <f>'[18]Main Qtr'!G15</f>
        <v>0</v>
      </c>
      <c r="H84" s="135">
        <f>'[18]Main Qtr'!H15</f>
        <v>0</v>
      </c>
      <c r="I84" s="135">
        <f>'[18]Main Qtr'!I15</f>
        <v>0</v>
      </c>
      <c r="J84" s="135">
        <f>'[18]Main Qtr'!J15</f>
        <v>0</v>
      </c>
      <c r="K84" s="135">
        <f>'[18]Main Qtr'!K15</f>
        <v>0</v>
      </c>
      <c r="L84" s="135">
        <f>'[18]Main Qtr'!L15</f>
        <v>0</v>
      </c>
      <c r="M84" s="135">
        <f>'[18]Main Qtr'!M15</f>
        <v>0</v>
      </c>
      <c r="N84" s="135">
        <f>'[18]Main Qtr'!N15</f>
        <v>0</v>
      </c>
      <c r="O84" s="135">
        <f>'[18]Main Qtr'!O15</f>
        <v>0</v>
      </c>
      <c r="P84" s="135">
        <f>'[18]Main Qtr'!P15</f>
        <v>0</v>
      </c>
      <c r="Q84" s="135">
        <f>'[18]Main Qtr'!Q15</f>
        <v>0</v>
      </c>
      <c r="R84" s="135">
        <f>'[18]Main Qtr'!R15</f>
        <v>0</v>
      </c>
      <c r="S84" s="135">
        <f>'[18]Main Qtr'!S15</f>
        <v>0</v>
      </c>
      <c r="T84" s="135">
        <f>'[18]Main Qtr'!T15</f>
        <v>0</v>
      </c>
      <c r="U84" s="135">
        <f>'[18]Main Qtr'!U15</f>
        <v>0</v>
      </c>
    </row>
    <row r="85" spans="1:21" ht="12.75" customHeight="1">
      <c r="B85" s="277">
        <v>0</v>
      </c>
      <c r="C85" s="161">
        <v>0</v>
      </c>
      <c r="D85" s="161">
        <v>0</v>
      </c>
      <c r="E85" s="161">
        <v>0</v>
      </c>
      <c r="F85" s="161">
        <v>0</v>
      </c>
      <c r="G85" s="275">
        <f>'[18]Main Qtr'!G20</f>
        <v>0</v>
      </c>
      <c r="H85" s="135">
        <f>'[18]Main Qtr'!H20</f>
        <v>0</v>
      </c>
      <c r="I85" s="135">
        <f>'[18]Main Qtr'!I20</f>
        <v>0</v>
      </c>
      <c r="J85" s="135">
        <f>'[18]Main Qtr'!J20</f>
        <v>0</v>
      </c>
      <c r="K85" s="135">
        <f>'[18]Main Qtr'!K20</f>
        <v>0</v>
      </c>
      <c r="L85" s="135">
        <f>'[18]Main Qtr'!L20</f>
        <v>0</v>
      </c>
      <c r="M85" s="135">
        <f>'[18]Main Qtr'!M20</f>
        <v>0</v>
      </c>
      <c r="N85" s="135">
        <f>'[18]Main Qtr'!N20</f>
        <v>0</v>
      </c>
      <c r="O85" s="135">
        <f>'[18]Main Qtr'!O20</f>
        <v>0</v>
      </c>
      <c r="P85" s="135">
        <f>'[18]Main Qtr'!P20</f>
        <v>0</v>
      </c>
      <c r="Q85" s="135">
        <f>'[18]Main Qtr'!Q20</f>
        <v>0</v>
      </c>
      <c r="R85" s="135">
        <f>'[18]Main Qtr'!R20</f>
        <v>0</v>
      </c>
      <c r="S85" s="135">
        <f>'[18]Main Qtr'!S20</f>
        <v>0</v>
      </c>
      <c r="T85" s="135">
        <f>'[18]Main Qtr'!T20</f>
        <v>0</v>
      </c>
      <c r="U85" s="135">
        <f>'[18]Main Qtr'!U20</f>
        <v>0</v>
      </c>
    </row>
    <row r="86" spans="1:21" ht="12" customHeight="1">
      <c r="A86" s="37"/>
      <c r="B86" s="37"/>
      <c r="G86" s="137"/>
      <c r="H86" s="134"/>
      <c r="I86" s="134"/>
      <c r="J86" s="134"/>
      <c r="L86" s="137"/>
      <c r="Q86" s="137"/>
    </row>
    <row r="87" spans="1:21" ht="12" customHeight="1">
      <c r="A87" s="140" t="s">
        <v>119</v>
      </c>
      <c r="B87" s="38" t="s">
        <v>49</v>
      </c>
      <c r="G87" s="134" t="s">
        <v>45</v>
      </c>
      <c r="H87" s="134"/>
      <c r="I87" s="134"/>
      <c r="J87" s="134"/>
      <c r="L87" s="134" t="s">
        <v>46</v>
      </c>
      <c r="Q87" s="134" t="s">
        <v>47</v>
      </c>
    </row>
    <row r="88" spans="1:21" ht="12" customHeight="1">
      <c r="A88" s="140"/>
      <c r="B88" s="38" t="s">
        <v>2</v>
      </c>
      <c r="C88" s="38" t="s">
        <v>3</v>
      </c>
      <c r="D88" s="38" t="s">
        <v>4</v>
      </c>
      <c r="E88" s="38" t="s">
        <v>5</v>
      </c>
      <c r="F88" s="38" t="s">
        <v>6</v>
      </c>
      <c r="G88" s="134" t="s">
        <v>2</v>
      </c>
      <c r="H88" s="134" t="s">
        <v>3</v>
      </c>
      <c r="I88" s="134" t="s">
        <v>4</v>
      </c>
      <c r="J88" s="134" t="s">
        <v>5</v>
      </c>
      <c r="K88" s="134" t="s">
        <v>6</v>
      </c>
      <c r="L88" s="134" t="s">
        <v>2</v>
      </c>
      <c r="M88" s="134" t="s">
        <v>3</v>
      </c>
      <c r="N88" s="134" t="s">
        <v>4</v>
      </c>
      <c r="O88" s="134" t="s">
        <v>5</v>
      </c>
      <c r="P88" s="134" t="s">
        <v>6</v>
      </c>
      <c r="Q88" s="134" t="s">
        <v>2</v>
      </c>
      <c r="R88" s="134" t="s">
        <v>3</v>
      </c>
      <c r="S88" s="134" t="s">
        <v>4</v>
      </c>
      <c r="T88" s="134" t="s">
        <v>5</v>
      </c>
      <c r="U88" s="134" t="s">
        <v>6</v>
      </c>
    </row>
    <row r="89" spans="1:21" ht="12" customHeight="1">
      <c r="A89" s="140" t="s">
        <v>1</v>
      </c>
      <c r="B89" s="63">
        <f>[19]Main!B5</f>
        <v>0</v>
      </c>
      <c r="C89" s="63">
        <v>0</v>
      </c>
      <c r="D89" s="63">
        <v>0</v>
      </c>
      <c r="E89" s="63">
        <f>[19]Main!E5</f>
        <v>0</v>
      </c>
      <c r="F89" s="63">
        <v>0</v>
      </c>
      <c r="G89" s="135">
        <f>[19]Main!G5</f>
        <v>0</v>
      </c>
      <c r="H89" s="135">
        <f>[19]Main!H5</f>
        <v>0</v>
      </c>
      <c r="I89" s="135">
        <f>[19]Main!I5</f>
        <v>0</v>
      </c>
      <c r="J89" s="135">
        <f>[19]Main!J5</f>
        <v>0</v>
      </c>
      <c r="K89" s="135">
        <f>[19]Main!K5</f>
        <v>0</v>
      </c>
      <c r="L89" s="135">
        <f>[19]Main!L5</f>
        <v>0</v>
      </c>
      <c r="M89" s="135">
        <f>[19]Main!M5</f>
        <v>0</v>
      </c>
      <c r="N89" s="135">
        <f>[19]Main!N5</f>
        <v>0</v>
      </c>
      <c r="O89" s="135">
        <f>[19]Main!O5</f>
        <v>0</v>
      </c>
      <c r="P89" s="135">
        <f>[19]Main!P5</f>
        <v>0</v>
      </c>
      <c r="Q89" s="135">
        <f>[19]Main!Q5</f>
        <v>0</v>
      </c>
      <c r="R89" s="135">
        <f>[19]Main!R5</f>
        <v>0</v>
      </c>
      <c r="S89" s="135">
        <f>[19]Main!S5</f>
        <v>0</v>
      </c>
      <c r="T89" s="135">
        <f>[19]Main!T5</f>
        <v>0</v>
      </c>
      <c r="U89" s="135">
        <f>[19]Main!U5</f>
        <v>0</v>
      </c>
    </row>
    <row r="90" spans="1:21" ht="12" customHeight="1">
      <c r="A90" s="140" t="s">
        <v>34</v>
      </c>
      <c r="B90" s="63">
        <f>[19]Main!B7</f>
        <v>0</v>
      </c>
      <c r="C90" s="63">
        <v>0</v>
      </c>
      <c r="D90" s="63">
        <v>0</v>
      </c>
      <c r="E90" s="63">
        <f>[19]Main!E7</f>
        <v>0</v>
      </c>
      <c r="F90" s="63">
        <v>0</v>
      </c>
      <c r="G90" s="135">
        <f>[19]Main!G7</f>
        <v>0</v>
      </c>
      <c r="H90" s="135">
        <f>[19]Main!H7</f>
        <v>0</v>
      </c>
      <c r="I90" s="135">
        <f>[19]Main!I7</f>
        <v>0</v>
      </c>
      <c r="J90" s="135">
        <f>[19]Main!J7</f>
        <v>0</v>
      </c>
      <c r="K90" s="135">
        <f>[19]Main!K7</f>
        <v>0</v>
      </c>
      <c r="L90" s="135">
        <f>[19]Main!L7</f>
        <v>0</v>
      </c>
      <c r="M90" s="135">
        <f>[19]Main!M7</f>
        <v>0</v>
      </c>
      <c r="N90" s="135">
        <f>[19]Main!N7</f>
        <v>0</v>
      </c>
      <c r="O90" s="135">
        <f>[19]Main!O7</f>
        <v>0</v>
      </c>
      <c r="P90" s="135">
        <f>[19]Main!P7</f>
        <v>0</v>
      </c>
      <c r="Q90" s="135">
        <f>[19]Main!Q7</f>
        <v>0</v>
      </c>
      <c r="R90" s="135">
        <f>[19]Main!R7</f>
        <v>0</v>
      </c>
      <c r="S90" s="135">
        <f>[19]Main!S7</f>
        <v>0</v>
      </c>
      <c r="T90" s="135">
        <f>[19]Main!T7</f>
        <v>0</v>
      </c>
      <c r="U90" s="135">
        <f>[19]Main!U7</f>
        <v>0</v>
      </c>
    </row>
    <row r="91" spans="1:21" ht="12" customHeight="1">
      <c r="A91" s="140" t="s">
        <v>35</v>
      </c>
      <c r="B91" s="63">
        <f>[19]Main!B15</f>
        <v>0</v>
      </c>
      <c r="C91" s="63">
        <v>0</v>
      </c>
      <c r="D91" s="63">
        <v>0</v>
      </c>
      <c r="E91" s="63">
        <v>0</v>
      </c>
      <c r="F91" s="63">
        <v>0</v>
      </c>
      <c r="G91" s="135">
        <f>[19]Main!G15</f>
        <v>0</v>
      </c>
      <c r="H91" s="135">
        <f>[19]Main!H15</f>
        <v>0</v>
      </c>
      <c r="I91" s="135">
        <f>[19]Main!I15</f>
        <v>0</v>
      </c>
      <c r="J91" s="135">
        <f>[19]Main!J15</f>
        <v>0</v>
      </c>
      <c r="K91" s="135">
        <f>[19]Main!K15</f>
        <v>0</v>
      </c>
      <c r="L91" s="135">
        <f>[19]Main!L15</f>
        <v>0</v>
      </c>
      <c r="M91" s="135">
        <f>[19]Main!M15</f>
        <v>0</v>
      </c>
      <c r="N91" s="135">
        <f>[19]Main!N15</f>
        <v>0</v>
      </c>
      <c r="O91" s="135">
        <f>[19]Main!O15</f>
        <v>0</v>
      </c>
      <c r="P91" s="135">
        <f>[19]Main!P15</f>
        <v>0</v>
      </c>
      <c r="Q91" s="135">
        <f>[19]Main!Q15</f>
        <v>0</v>
      </c>
      <c r="R91" s="135">
        <f>[19]Main!R15</f>
        <v>0</v>
      </c>
      <c r="S91" s="135">
        <f>[19]Main!S15</f>
        <v>0</v>
      </c>
      <c r="T91" s="135">
        <f>[19]Main!T15</f>
        <v>0</v>
      </c>
      <c r="U91" s="135">
        <f>[19]Main!U15</f>
        <v>0</v>
      </c>
    </row>
    <row r="92" spans="1:21" ht="12" customHeight="1">
      <c r="A92" s="140" t="s">
        <v>36</v>
      </c>
      <c r="B92" s="63">
        <f>[19]Main!B20</f>
        <v>0</v>
      </c>
      <c r="C92" s="63">
        <v>0</v>
      </c>
      <c r="D92" s="63">
        <v>0</v>
      </c>
      <c r="E92" s="63">
        <f>[19]Main!E20</f>
        <v>0</v>
      </c>
      <c r="F92" s="63">
        <v>0</v>
      </c>
      <c r="G92" s="135">
        <f>[19]Main!G20</f>
        <v>0</v>
      </c>
      <c r="H92" s="135">
        <f>[19]Main!H20</f>
        <v>0</v>
      </c>
      <c r="I92" s="135">
        <f>[19]Main!I20</f>
        <v>0</v>
      </c>
      <c r="J92" s="135">
        <f>[19]Main!J20</f>
        <v>0</v>
      </c>
      <c r="K92" s="135">
        <f>[19]Main!K20</f>
        <v>0</v>
      </c>
      <c r="L92" s="135">
        <f>[19]Main!L20</f>
        <v>0</v>
      </c>
      <c r="M92" s="135">
        <f>[19]Main!M20</f>
        <v>0</v>
      </c>
      <c r="N92" s="135">
        <f>[19]Main!N20</f>
        <v>0</v>
      </c>
      <c r="O92" s="135">
        <f>[19]Main!O20</f>
        <v>0</v>
      </c>
      <c r="P92" s="135">
        <f>[19]Main!P20</f>
        <v>0</v>
      </c>
      <c r="Q92" s="135">
        <f>[19]Main!Q20</f>
        <v>0</v>
      </c>
      <c r="R92" s="135">
        <f>[19]Main!R20</f>
        <v>0</v>
      </c>
      <c r="S92" s="135">
        <f>[19]Main!S20</f>
        <v>0</v>
      </c>
      <c r="T92" s="135">
        <f>[19]Main!T20</f>
        <v>0</v>
      </c>
      <c r="U92" s="135">
        <f>[19]Main!U20</f>
        <v>0</v>
      </c>
    </row>
    <row r="93" spans="1:21" ht="12" customHeight="1">
      <c r="A93" s="41"/>
      <c r="B93" s="39"/>
      <c r="C93" s="39"/>
      <c r="D93" s="39"/>
      <c r="E93" s="39"/>
      <c r="F93" s="40"/>
      <c r="G93" s="138"/>
      <c r="H93" s="138"/>
      <c r="I93" s="138"/>
      <c r="J93" s="138"/>
      <c r="K93" s="138"/>
      <c r="L93" s="138"/>
      <c r="M93" s="138"/>
      <c r="N93" s="136"/>
      <c r="O93" s="136"/>
      <c r="P93" s="136"/>
      <c r="Q93" s="136"/>
    </row>
    <row r="94" spans="1:21" ht="12" customHeight="1">
      <c r="A94" s="38" t="s">
        <v>105</v>
      </c>
      <c r="G94" s="134"/>
      <c r="H94" s="134"/>
      <c r="I94" s="134"/>
      <c r="J94" s="134"/>
    </row>
    <row r="95" spans="1:21" ht="12" customHeight="1">
      <c r="B95" s="38" t="s">
        <v>101</v>
      </c>
      <c r="G95" s="134"/>
      <c r="H95" s="134"/>
      <c r="I95" s="134"/>
      <c r="J95" s="134"/>
    </row>
    <row r="96" spans="1:21" ht="12" customHeight="1">
      <c r="A96" s="38" t="s">
        <v>1</v>
      </c>
      <c r="B96" s="38" t="s">
        <v>2</v>
      </c>
      <c r="C96" s="38" t="s">
        <v>3</v>
      </c>
      <c r="D96" s="38" t="s">
        <v>4</v>
      </c>
      <c r="E96" s="38" t="s">
        <v>5</v>
      </c>
      <c r="F96" s="38" t="s">
        <v>6</v>
      </c>
      <c r="G96" s="134"/>
      <c r="H96" s="134"/>
      <c r="I96" s="134"/>
      <c r="J96" s="134"/>
    </row>
    <row r="97" spans="1:10" ht="12" customHeight="1">
      <c r="A97" s="38" t="s">
        <v>2</v>
      </c>
      <c r="B97" s="104" t="str">
        <f>[20]Charts!J5</f>
        <v>0</v>
      </c>
      <c r="C97" s="104" t="str">
        <f>[20]Charts!K5</f>
        <v>0</v>
      </c>
      <c r="D97" s="104" t="str">
        <f>[20]Charts!L5</f>
        <v>0</v>
      </c>
      <c r="E97" s="104" t="str">
        <f>[20]Charts!M5</f>
        <v>0</v>
      </c>
      <c r="F97" s="104">
        <f>[20]Charts!N5</f>
        <v>0</v>
      </c>
      <c r="G97" s="134"/>
      <c r="H97" s="134"/>
      <c r="I97" s="134"/>
      <c r="J97" s="134"/>
    </row>
    <row r="98" spans="1:10" ht="12" customHeight="1">
      <c r="A98" s="38" t="s">
        <v>3</v>
      </c>
      <c r="B98" s="104" t="str">
        <f>[20]Charts!J6</f>
        <v>0</v>
      </c>
      <c r="C98" s="104" t="str">
        <f>[20]Charts!K6</f>
        <v>0</v>
      </c>
      <c r="D98" s="104" t="str">
        <f>[20]Charts!L6</f>
        <v>0</v>
      </c>
      <c r="E98" s="104" t="str">
        <f>[20]Charts!M6</f>
        <v>0</v>
      </c>
      <c r="F98" s="104">
        <f>[20]Charts!N6</f>
        <v>0</v>
      </c>
      <c r="G98" s="134"/>
      <c r="H98" s="134"/>
      <c r="I98" s="134"/>
      <c r="J98" s="134"/>
    </row>
    <row r="99" spans="1:10" ht="12" customHeight="1">
      <c r="A99" s="38" t="s">
        <v>4</v>
      </c>
      <c r="B99" s="104" t="str">
        <f>[20]Charts!J7</f>
        <v>0</v>
      </c>
      <c r="C99" s="104" t="str">
        <f>[20]Charts!K7</f>
        <v>0</v>
      </c>
      <c r="D99" s="104" t="str">
        <f>[20]Charts!L7</f>
        <v>0</v>
      </c>
      <c r="E99" s="104" t="str">
        <f>[20]Charts!M7</f>
        <v>0</v>
      </c>
      <c r="F99" s="104">
        <f>[20]Charts!N7</f>
        <v>0</v>
      </c>
      <c r="G99" s="134"/>
      <c r="H99" s="134"/>
      <c r="I99" s="134"/>
      <c r="J99" s="134"/>
    </row>
    <row r="100" spans="1:10" ht="12" customHeight="1">
      <c r="A100" s="38" t="s">
        <v>5</v>
      </c>
      <c r="B100" s="104" t="str">
        <f>[20]Charts!J8</f>
        <v>0</v>
      </c>
      <c r="C100" s="104" t="str">
        <f>[20]Charts!K8</f>
        <v>0</v>
      </c>
      <c r="D100" s="104" t="str">
        <f>[20]Charts!L8</f>
        <v>0</v>
      </c>
      <c r="E100" s="104" t="str">
        <f>[20]Charts!M8</f>
        <v>0</v>
      </c>
      <c r="F100" s="104">
        <f>[20]Charts!N8</f>
        <v>0</v>
      </c>
      <c r="G100" s="134"/>
      <c r="H100" s="134"/>
      <c r="I100" s="134"/>
      <c r="J100" s="134"/>
    </row>
    <row r="101" spans="1:10" ht="12" customHeight="1">
      <c r="A101" s="38" t="s">
        <v>6</v>
      </c>
      <c r="B101" s="104">
        <f>[20]Charts!J9</f>
        <v>0</v>
      </c>
      <c r="C101" s="104">
        <f>[20]Charts!K9</f>
        <v>0</v>
      </c>
      <c r="D101" s="104">
        <f>[20]Charts!L9</f>
        <v>0</v>
      </c>
      <c r="E101" s="104">
        <f>[20]Charts!M9</f>
        <v>0</v>
      </c>
      <c r="F101" s="104">
        <f>[20]Charts!N9</f>
        <v>0</v>
      </c>
      <c r="G101" s="134"/>
      <c r="H101" s="134"/>
      <c r="I101" s="134"/>
      <c r="J101" s="134"/>
    </row>
    <row r="102" spans="1:10" ht="12" customHeight="1">
      <c r="B102" s="105"/>
      <c r="C102" s="105"/>
      <c r="D102" s="105"/>
      <c r="E102" s="105"/>
      <c r="F102" s="105"/>
      <c r="G102" s="134"/>
      <c r="H102" s="134"/>
      <c r="I102" s="134"/>
      <c r="J102" s="134"/>
    </row>
    <row r="103" spans="1:10" ht="12" customHeight="1">
      <c r="B103" s="105" t="s">
        <v>102</v>
      </c>
      <c r="C103" s="105"/>
      <c r="D103" s="105"/>
      <c r="E103" s="105"/>
      <c r="F103" s="105"/>
      <c r="G103" s="134"/>
      <c r="H103" s="134"/>
      <c r="I103" s="134"/>
      <c r="J103" s="134"/>
    </row>
    <row r="104" spans="1:10" ht="12" customHeight="1">
      <c r="A104" s="38" t="s">
        <v>1</v>
      </c>
      <c r="B104" s="105" t="s">
        <v>2</v>
      </c>
      <c r="C104" s="105" t="s">
        <v>3</v>
      </c>
      <c r="D104" s="105" t="s">
        <v>4</v>
      </c>
      <c r="E104" s="105" t="s">
        <v>5</v>
      </c>
      <c r="F104" s="105" t="s">
        <v>6</v>
      </c>
      <c r="G104" s="134"/>
      <c r="H104" s="134"/>
      <c r="I104" s="134"/>
      <c r="J104" s="134"/>
    </row>
    <row r="105" spans="1:10" ht="12" customHeight="1">
      <c r="A105" s="38" t="s">
        <v>2</v>
      </c>
      <c r="B105" s="104" t="str">
        <f>[20]Charts!J15</f>
        <v>0</v>
      </c>
      <c r="C105" s="104" t="str">
        <f>[20]Charts!K15</f>
        <v>0</v>
      </c>
      <c r="D105" s="104" t="str">
        <f>[20]Charts!L15</f>
        <v>0</v>
      </c>
      <c r="E105" s="104" t="str">
        <f>[20]Charts!M15</f>
        <v>0</v>
      </c>
      <c r="F105" s="104">
        <f>[20]Charts!N15</f>
        <v>0</v>
      </c>
      <c r="G105" s="134"/>
      <c r="H105" s="134"/>
      <c r="I105" s="134"/>
      <c r="J105" s="134"/>
    </row>
    <row r="106" spans="1:10" ht="12" customHeight="1">
      <c r="A106" s="38" t="s">
        <v>3</v>
      </c>
      <c r="B106" s="104" t="str">
        <f>[20]Charts!J16</f>
        <v>0</v>
      </c>
      <c r="C106" s="104" t="str">
        <f>[20]Charts!K16</f>
        <v>0</v>
      </c>
      <c r="D106" s="104" t="str">
        <f>[20]Charts!L16</f>
        <v>0</v>
      </c>
      <c r="E106" s="104" t="str">
        <f>[20]Charts!M16</f>
        <v>0</v>
      </c>
      <c r="F106" s="104">
        <f>[20]Charts!N16</f>
        <v>0</v>
      </c>
      <c r="G106" s="134"/>
      <c r="H106" s="134"/>
      <c r="I106" s="134"/>
      <c r="J106" s="134"/>
    </row>
    <row r="107" spans="1:10" ht="12" customHeight="1">
      <c r="A107" s="38" t="s">
        <v>4</v>
      </c>
      <c r="B107" s="104" t="str">
        <f>[20]Charts!J17</f>
        <v>0</v>
      </c>
      <c r="C107" s="104" t="str">
        <f>[20]Charts!K17</f>
        <v>0</v>
      </c>
      <c r="D107" s="104" t="str">
        <f>[20]Charts!L17</f>
        <v>0</v>
      </c>
      <c r="E107" s="104" t="str">
        <f>[20]Charts!M17</f>
        <v>0</v>
      </c>
      <c r="F107" s="104">
        <f>[20]Charts!N17</f>
        <v>0</v>
      </c>
      <c r="G107" s="134"/>
      <c r="H107" s="134"/>
      <c r="I107" s="134"/>
      <c r="J107" s="134"/>
    </row>
    <row r="108" spans="1:10" ht="12" customHeight="1">
      <c r="A108" s="38" t="s">
        <v>5</v>
      </c>
      <c r="B108" s="104" t="str">
        <f>[20]Charts!J18</f>
        <v>0</v>
      </c>
      <c r="C108" s="104" t="str">
        <f>[20]Charts!K18</f>
        <v>0</v>
      </c>
      <c r="D108" s="104" t="str">
        <f>[20]Charts!L18</f>
        <v>0</v>
      </c>
      <c r="E108" s="104" t="str">
        <f>[20]Charts!M18</f>
        <v>0</v>
      </c>
      <c r="F108" s="104">
        <f>[20]Charts!N18</f>
        <v>0</v>
      </c>
      <c r="G108" s="134"/>
      <c r="H108" s="134"/>
      <c r="I108" s="134"/>
      <c r="J108" s="134"/>
    </row>
    <row r="109" spans="1:10" ht="12" customHeight="1">
      <c r="A109" s="38" t="s">
        <v>6</v>
      </c>
      <c r="B109" s="104">
        <f>[20]Charts!J19</f>
        <v>0</v>
      </c>
      <c r="C109" s="104">
        <f>[20]Charts!K19</f>
        <v>0</v>
      </c>
      <c r="D109" s="104">
        <f>[20]Charts!L19</f>
        <v>0</v>
      </c>
      <c r="E109" s="104">
        <f>[20]Charts!M19</f>
        <v>0</v>
      </c>
      <c r="F109" s="104">
        <f>[20]Charts!N19</f>
        <v>0</v>
      </c>
      <c r="G109" s="134"/>
      <c r="H109" s="134"/>
      <c r="I109" s="134"/>
      <c r="J109" s="134"/>
    </row>
    <row r="110" spans="1:10" ht="12" customHeight="1">
      <c r="B110" s="106"/>
      <c r="C110" s="106"/>
      <c r="D110" s="106"/>
      <c r="E110" s="106"/>
      <c r="F110" s="106"/>
      <c r="G110" s="134"/>
      <c r="H110" s="134"/>
      <c r="I110" s="134"/>
      <c r="J110" s="134"/>
    </row>
    <row r="111" spans="1:10" ht="12" customHeight="1">
      <c r="B111" s="105" t="s">
        <v>103</v>
      </c>
      <c r="C111" s="105"/>
      <c r="D111" s="105"/>
      <c r="E111" s="105"/>
      <c r="F111" s="105"/>
      <c r="G111" s="134"/>
      <c r="H111" s="134"/>
      <c r="I111" s="134"/>
      <c r="J111" s="134"/>
    </row>
    <row r="112" spans="1:10" ht="12" customHeight="1">
      <c r="A112" s="38" t="s">
        <v>1</v>
      </c>
      <c r="B112" s="105" t="s">
        <v>2</v>
      </c>
      <c r="C112" s="105" t="s">
        <v>3</v>
      </c>
      <c r="D112" s="105" t="s">
        <v>4</v>
      </c>
      <c r="E112" s="105" t="s">
        <v>5</v>
      </c>
      <c r="F112" s="105" t="s">
        <v>6</v>
      </c>
      <c r="G112" s="134"/>
      <c r="H112" s="134"/>
      <c r="I112" s="134"/>
      <c r="J112" s="134"/>
    </row>
    <row r="113" spans="1:17" ht="12" customHeight="1">
      <c r="A113" s="38" t="s">
        <v>2</v>
      </c>
      <c r="B113" s="104" t="str">
        <f>[20]Charts!J25</f>
        <v>0</v>
      </c>
      <c r="C113" s="104" t="str">
        <f>[20]Charts!K25</f>
        <v>0</v>
      </c>
      <c r="D113" s="104" t="str">
        <f>[20]Charts!L25</f>
        <v>0</v>
      </c>
      <c r="E113" s="104" t="str">
        <f>[20]Charts!M25</f>
        <v>0</v>
      </c>
      <c r="F113" s="104">
        <f>[20]Charts!N25</f>
        <v>0</v>
      </c>
      <c r="G113" s="134"/>
      <c r="H113" s="134"/>
      <c r="I113" s="134"/>
      <c r="J113" s="134"/>
    </row>
    <row r="114" spans="1:17" ht="12" customHeight="1">
      <c r="A114" s="38" t="s">
        <v>3</v>
      </c>
      <c r="B114" s="104" t="str">
        <f>[20]Charts!J26</f>
        <v>0</v>
      </c>
      <c r="C114" s="104" t="str">
        <f>[20]Charts!K26</f>
        <v>0</v>
      </c>
      <c r="D114" s="104" t="str">
        <f>[20]Charts!L26</f>
        <v>0</v>
      </c>
      <c r="E114" s="104" t="str">
        <f>[20]Charts!M26</f>
        <v>0</v>
      </c>
      <c r="F114" s="104">
        <f>[20]Charts!N26</f>
        <v>0</v>
      </c>
      <c r="G114" s="134"/>
      <c r="H114" s="134"/>
      <c r="I114" s="134"/>
      <c r="J114" s="134"/>
    </row>
    <row r="115" spans="1:17" ht="12" customHeight="1">
      <c r="A115" s="38" t="s">
        <v>4</v>
      </c>
      <c r="B115" s="104" t="str">
        <f>[20]Charts!J27</f>
        <v>0</v>
      </c>
      <c r="C115" s="104" t="str">
        <f>[20]Charts!K27</f>
        <v>0</v>
      </c>
      <c r="D115" s="104" t="str">
        <f>[20]Charts!L27</f>
        <v>0</v>
      </c>
      <c r="E115" s="104" t="str">
        <f>[20]Charts!M27</f>
        <v>0</v>
      </c>
      <c r="F115" s="104">
        <f>[20]Charts!N27</f>
        <v>0</v>
      </c>
      <c r="G115" s="134"/>
      <c r="H115" s="134"/>
      <c r="I115" s="134"/>
      <c r="J115" s="134"/>
    </row>
    <row r="116" spans="1:17" ht="12" customHeight="1">
      <c r="A116" s="38" t="s">
        <v>5</v>
      </c>
      <c r="B116" s="104" t="str">
        <f>[20]Charts!J28</f>
        <v>0</v>
      </c>
      <c r="C116" s="104" t="str">
        <f>[20]Charts!K28</f>
        <v>0</v>
      </c>
      <c r="D116" s="104" t="str">
        <f>[20]Charts!L28</f>
        <v>0</v>
      </c>
      <c r="E116" s="104" t="str">
        <f>[20]Charts!M28</f>
        <v>0</v>
      </c>
      <c r="F116" s="104">
        <f>[20]Charts!N28</f>
        <v>0</v>
      </c>
      <c r="G116" s="134"/>
      <c r="H116" s="134"/>
      <c r="I116" s="134"/>
      <c r="J116" s="134"/>
    </row>
    <row r="117" spans="1:17" ht="12" customHeight="1">
      <c r="A117" s="38" t="s">
        <v>6</v>
      </c>
      <c r="B117" s="104">
        <f>[20]Charts!J29</f>
        <v>0</v>
      </c>
      <c r="C117" s="104">
        <f>[20]Charts!K29</f>
        <v>0</v>
      </c>
      <c r="D117" s="104">
        <f>[20]Charts!L29</f>
        <v>0</v>
      </c>
      <c r="E117" s="104">
        <f>[20]Charts!M29</f>
        <v>0</v>
      </c>
      <c r="F117" s="104">
        <f>[20]Charts!N29</f>
        <v>0</v>
      </c>
      <c r="G117" s="134"/>
      <c r="H117" s="134"/>
      <c r="I117" s="134"/>
      <c r="J117" s="134"/>
    </row>
    <row r="118" spans="1:17" ht="12" customHeight="1">
      <c r="B118" s="106"/>
      <c r="C118" s="106"/>
      <c r="D118" s="106"/>
      <c r="E118" s="106"/>
      <c r="F118" s="106"/>
      <c r="G118" s="134"/>
      <c r="H118" s="134"/>
      <c r="I118" s="134"/>
      <c r="J118" s="134"/>
    </row>
    <row r="119" spans="1:17" ht="12" customHeight="1">
      <c r="B119" s="105" t="s">
        <v>104</v>
      </c>
      <c r="C119" s="105"/>
      <c r="D119" s="105"/>
      <c r="E119" s="105"/>
      <c r="F119" s="107"/>
      <c r="G119" s="138"/>
      <c r="H119" s="138"/>
      <c r="I119" s="138"/>
      <c r="J119" s="138"/>
      <c r="K119" s="138"/>
      <c r="L119" s="138"/>
      <c r="M119" s="138"/>
      <c r="N119" s="136"/>
      <c r="O119" s="136"/>
      <c r="P119" s="136"/>
      <c r="Q119" s="136"/>
    </row>
    <row r="120" spans="1:17" ht="12" customHeight="1">
      <c r="A120" s="38" t="s">
        <v>1</v>
      </c>
      <c r="B120" s="105" t="s">
        <v>2</v>
      </c>
      <c r="C120" s="105" t="s">
        <v>3</v>
      </c>
      <c r="D120" s="105" t="s">
        <v>4</v>
      </c>
      <c r="E120" s="105" t="s">
        <v>5</v>
      </c>
      <c r="F120" s="105" t="s">
        <v>6</v>
      </c>
      <c r="G120" s="138"/>
      <c r="H120" s="138"/>
      <c r="I120" s="138"/>
      <c r="J120" s="138"/>
      <c r="K120" s="138"/>
      <c r="L120" s="138"/>
      <c r="M120" s="138"/>
      <c r="N120" s="136"/>
      <c r="O120" s="136"/>
      <c r="P120" s="136"/>
      <c r="Q120" s="136"/>
    </row>
    <row r="121" spans="1:17" ht="12" customHeight="1">
      <c r="A121" s="38" t="s">
        <v>2</v>
      </c>
      <c r="B121" s="104" t="str">
        <f>[20]Charts!J35</f>
        <v>0</v>
      </c>
      <c r="C121" s="104" t="str">
        <f>[20]Charts!K35</f>
        <v>0</v>
      </c>
      <c r="D121" s="104" t="str">
        <f>[20]Charts!L35</f>
        <v>0</v>
      </c>
      <c r="E121" s="104" t="str">
        <f>[20]Charts!M35</f>
        <v>0</v>
      </c>
      <c r="F121" s="104">
        <f>[20]Charts!N35</f>
        <v>0</v>
      </c>
      <c r="G121" s="138"/>
      <c r="H121" s="138"/>
      <c r="I121" s="138"/>
      <c r="J121" s="138"/>
      <c r="K121" s="138"/>
      <c r="L121" s="138"/>
      <c r="M121" s="138"/>
      <c r="N121" s="136"/>
      <c r="O121" s="136"/>
      <c r="P121" s="136"/>
      <c r="Q121" s="136"/>
    </row>
    <row r="122" spans="1:17" ht="12" customHeight="1">
      <c r="A122" s="38" t="s">
        <v>3</v>
      </c>
      <c r="B122" s="104" t="str">
        <f>[20]Charts!J36</f>
        <v>0</v>
      </c>
      <c r="C122" s="104" t="str">
        <f>[20]Charts!K36</f>
        <v>0</v>
      </c>
      <c r="D122" s="104" t="str">
        <f>[20]Charts!L36</f>
        <v>0</v>
      </c>
      <c r="E122" s="104" t="str">
        <f>[20]Charts!M36</f>
        <v>0</v>
      </c>
      <c r="F122" s="104">
        <f>[20]Charts!N36</f>
        <v>0</v>
      </c>
      <c r="G122" s="138"/>
      <c r="H122" s="138"/>
      <c r="I122" s="138"/>
      <c r="J122" s="138"/>
      <c r="K122" s="138"/>
      <c r="L122" s="138"/>
      <c r="M122" s="138"/>
      <c r="N122" s="136"/>
      <c r="O122" s="136"/>
      <c r="P122" s="136"/>
      <c r="Q122" s="136"/>
    </row>
    <row r="123" spans="1:17" ht="12" customHeight="1">
      <c r="A123" s="38" t="s">
        <v>4</v>
      </c>
      <c r="B123" s="104" t="str">
        <f>[20]Charts!J37</f>
        <v>0</v>
      </c>
      <c r="C123" s="104" t="str">
        <f>[20]Charts!K37</f>
        <v>0</v>
      </c>
      <c r="D123" s="104" t="str">
        <f>[20]Charts!L37</f>
        <v>0</v>
      </c>
      <c r="E123" s="104" t="str">
        <f>[20]Charts!M37</f>
        <v>0</v>
      </c>
      <c r="F123" s="104">
        <f>[20]Charts!N37</f>
        <v>0</v>
      </c>
      <c r="G123" s="138"/>
      <c r="H123" s="138"/>
      <c r="I123" s="138"/>
      <c r="J123" s="138"/>
      <c r="K123" s="138"/>
      <c r="L123" s="138"/>
      <c r="M123" s="138"/>
      <c r="N123" s="136"/>
      <c r="O123" s="136"/>
      <c r="P123" s="136"/>
      <c r="Q123" s="136"/>
    </row>
    <row r="124" spans="1:17" ht="12" customHeight="1">
      <c r="A124" s="38" t="s">
        <v>5</v>
      </c>
      <c r="B124" s="104" t="str">
        <f>[20]Charts!J38</f>
        <v>0</v>
      </c>
      <c r="C124" s="104" t="str">
        <f>[20]Charts!K38</f>
        <v>0</v>
      </c>
      <c r="D124" s="104" t="str">
        <f>[20]Charts!L38</f>
        <v>0</v>
      </c>
      <c r="E124" s="104" t="str">
        <f>[20]Charts!M38</f>
        <v>0</v>
      </c>
      <c r="F124" s="104">
        <f>[20]Charts!N38</f>
        <v>0</v>
      </c>
      <c r="G124" s="138"/>
      <c r="H124" s="138"/>
      <c r="I124" s="138"/>
      <c r="J124" s="138"/>
      <c r="K124" s="138"/>
      <c r="L124" s="138"/>
      <c r="M124" s="138"/>
      <c r="N124" s="136"/>
      <c r="O124" s="136"/>
      <c r="P124" s="136"/>
      <c r="Q124" s="136"/>
    </row>
    <row r="125" spans="1:17" ht="12" customHeight="1">
      <c r="A125" s="38" t="s">
        <v>6</v>
      </c>
      <c r="B125" s="104">
        <f>[20]Charts!J39</f>
        <v>0</v>
      </c>
      <c r="C125" s="104">
        <f>[20]Charts!K39</f>
        <v>0</v>
      </c>
      <c r="D125" s="104">
        <f>[20]Charts!L39</f>
        <v>0</v>
      </c>
      <c r="E125" s="104">
        <f>[20]Charts!M39</f>
        <v>0</v>
      </c>
      <c r="F125" s="104">
        <f>[20]Charts!N39</f>
        <v>0</v>
      </c>
      <c r="G125" s="138"/>
      <c r="H125" s="138"/>
      <c r="I125" s="138"/>
      <c r="J125" s="138"/>
      <c r="K125" s="138"/>
      <c r="L125" s="138"/>
      <c r="M125" s="138"/>
      <c r="N125" s="136"/>
      <c r="O125" s="136"/>
      <c r="P125" s="136"/>
      <c r="Q125" s="136"/>
    </row>
    <row r="126" spans="1:17" ht="12" customHeight="1">
      <c r="A126" s="41"/>
      <c r="B126" s="106"/>
      <c r="C126" s="106"/>
      <c r="D126" s="106"/>
      <c r="E126" s="106"/>
      <c r="F126" s="107"/>
      <c r="G126" s="138"/>
      <c r="H126" s="138"/>
      <c r="I126" s="138"/>
      <c r="J126" s="138"/>
      <c r="K126" s="138"/>
      <c r="L126" s="138"/>
      <c r="M126" s="138"/>
      <c r="N126" s="136"/>
      <c r="O126" s="136"/>
      <c r="P126" s="136"/>
      <c r="Q126" s="136"/>
    </row>
    <row r="127" spans="1:17" ht="12" customHeight="1">
      <c r="A127" s="38" t="s">
        <v>106</v>
      </c>
      <c r="B127" s="105"/>
      <c r="C127" s="105"/>
      <c r="D127" s="105"/>
      <c r="E127" s="105"/>
      <c r="F127" s="105"/>
      <c r="G127" s="138"/>
      <c r="H127" s="138"/>
      <c r="I127" s="138"/>
      <c r="J127" s="138"/>
      <c r="K127" s="138"/>
      <c r="L127" s="138"/>
      <c r="M127" s="138"/>
      <c r="N127" s="136"/>
      <c r="O127" s="136"/>
      <c r="P127" s="136"/>
      <c r="Q127" s="136"/>
    </row>
    <row r="128" spans="1:17" ht="12" customHeight="1">
      <c r="B128" s="105" t="s">
        <v>101</v>
      </c>
      <c r="C128" s="105"/>
      <c r="D128" s="105"/>
      <c r="E128" s="105"/>
      <c r="F128" s="105"/>
      <c r="G128" s="138"/>
      <c r="H128" s="138"/>
      <c r="I128" s="138"/>
      <c r="J128" s="138"/>
      <c r="K128" s="138"/>
      <c r="L128" s="138"/>
      <c r="M128" s="138"/>
      <c r="N128" s="136"/>
      <c r="O128" s="136"/>
      <c r="P128" s="136"/>
      <c r="Q128" s="136"/>
    </row>
    <row r="129" spans="1:18" ht="12" customHeight="1">
      <c r="A129" s="38" t="s">
        <v>1</v>
      </c>
      <c r="B129" s="105" t="s">
        <v>2</v>
      </c>
      <c r="C129" s="105" t="s">
        <v>3</v>
      </c>
      <c r="D129" s="105" t="s">
        <v>4</v>
      </c>
      <c r="E129" s="105" t="s">
        <v>5</v>
      </c>
      <c r="F129" s="105" t="s">
        <v>6</v>
      </c>
      <c r="G129" s="138"/>
      <c r="H129" s="138"/>
      <c r="I129" s="138"/>
      <c r="J129" s="138"/>
      <c r="K129" s="138"/>
      <c r="L129" s="138"/>
      <c r="M129" s="138"/>
      <c r="N129" s="136"/>
      <c r="O129" s="136"/>
      <c r="P129" s="136"/>
      <c r="Q129" s="136"/>
    </row>
    <row r="130" spans="1:18" ht="12" customHeight="1">
      <c r="A130" s="38" t="s">
        <v>2</v>
      </c>
      <c r="B130" s="104" t="str">
        <f>[21]Charts!J5</f>
        <v>0</v>
      </c>
      <c r="C130" s="104" t="str">
        <f>[21]Charts!K5</f>
        <v>0</v>
      </c>
      <c r="D130" s="104" t="str">
        <f>[21]Charts!L5</f>
        <v>0</v>
      </c>
      <c r="E130" s="104" t="str">
        <f>[21]Charts!M5</f>
        <v>0</v>
      </c>
      <c r="F130" s="104">
        <f>[21]Charts!N5</f>
        <v>0</v>
      </c>
      <c r="G130" s="138"/>
      <c r="H130" s="138"/>
      <c r="I130" s="138"/>
      <c r="J130" s="138"/>
      <c r="K130" s="138"/>
      <c r="L130" s="138"/>
      <c r="M130" s="138"/>
      <c r="N130" s="136"/>
      <c r="O130" s="136"/>
      <c r="P130" s="136"/>
      <c r="Q130" s="136"/>
    </row>
    <row r="131" spans="1:18" ht="12" customHeight="1">
      <c r="A131" s="38" t="s">
        <v>3</v>
      </c>
      <c r="B131" s="104" t="str">
        <f>[21]Charts!J6</f>
        <v>0</v>
      </c>
      <c r="C131" s="104" t="str">
        <f>[21]Charts!K6</f>
        <v>0</v>
      </c>
      <c r="D131" s="104" t="str">
        <f>[21]Charts!L6</f>
        <v>0</v>
      </c>
      <c r="E131" s="104" t="str">
        <f>[21]Charts!M6</f>
        <v>0</v>
      </c>
      <c r="F131" s="104">
        <f>[21]Charts!N6</f>
        <v>0</v>
      </c>
      <c r="G131" s="138"/>
      <c r="H131" s="138"/>
      <c r="I131" s="138"/>
      <c r="J131" s="138"/>
      <c r="K131" s="138"/>
      <c r="L131" s="138"/>
      <c r="M131" s="138"/>
      <c r="N131" s="136"/>
      <c r="O131" s="136"/>
      <c r="P131" s="136"/>
      <c r="Q131" s="136"/>
    </row>
    <row r="132" spans="1:18" ht="12" customHeight="1">
      <c r="A132" s="38" t="s">
        <v>4</v>
      </c>
      <c r="B132" s="104" t="str">
        <f>[21]Charts!J7</f>
        <v>0</v>
      </c>
      <c r="C132" s="104" t="str">
        <f>[21]Charts!K7</f>
        <v>0</v>
      </c>
      <c r="D132" s="104" t="str">
        <f>[21]Charts!L7</f>
        <v>0</v>
      </c>
      <c r="E132" s="104" t="str">
        <f>[21]Charts!M7</f>
        <v>0</v>
      </c>
      <c r="F132" s="104">
        <f>[21]Charts!N7</f>
        <v>0</v>
      </c>
      <c r="G132" s="138"/>
      <c r="H132" s="138"/>
      <c r="I132" s="138"/>
      <c r="J132" s="138"/>
      <c r="K132" s="138"/>
      <c r="L132" s="138"/>
      <c r="M132" s="138"/>
      <c r="N132" s="136"/>
      <c r="O132" s="136"/>
      <c r="P132" s="136"/>
      <c r="Q132" s="136"/>
    </row>
    <row r="133" spans="1:18" ht="12" customHeight="1">
      <c r="A133" s="38" t="s">
        <v>5</v>
      </c>
      <c r="B133" s="104" t="str">
        <f>[21]Charts!J8</f>
        <v>0</v>
      </c>
      <c r="C133" s="104" t="str">
        <f>[21]Charts!K8</f>
        <v>0</v>
      </c>
      <c r="D133" s="104" t="str">
        <f>[21]Charts!L8</f>
        <v>0</v>
      </c>
      <c r="E133" s="104" t="str">
        <f>[21]Charts!M8</f>
        <v>0</v>
      </c>
      <c r="F133" s="104">
        <f>[21]Charts!N8</f>
        <v>0</v>
      </c>
      <c r="G133" s="138"/>
      <c r="H133" s="138"/>
      <c r="I133" s="138"/>
      <c r="J133" s="138"/>
      <c r="K133" s="138"/>
      <c r="L133" s="138"/>
      <c r="M133" s="138"/>
      <c r="N133" s="136"/>
      <c r="O133" s="136"/>
      <c r="P133" s="136"/>
      <c r="Q133" s="136"/>
    </row>
    <row r="134" spans="1:18" ht="12" customHeight="1">
      <c r="A134" s="38" t="s">
        <v>6</v>
      </c>
      <c r="B134" s="104">
        <f>[21]Charts!J9</f>
        <v>0</v>
      </c>
      <c r="C134" s="104">
        <f>[21]Charts!K9</f>
        <v>0</v>
      </c>
      <c r="D134" s="104">
        <f>[21]Charts!L9</f>
        <v>0</v>
      </c>
      <c r="E134" s="104">
        <f>[21]Charts!M9</f>
        <v>0</v>
      </c>
      <c r="F134" s="104">
        <f>[21]Charts!N9</f>
        <v>0</v>
      </c>
      <c r="G134" s="138"/>
      <c r="H134" s="138"/>
      <c r="I134" s="138"/>
      <c r="J134" s="138"/>
      <c r="K134" s="138"/>
      <c r="L134" s="138"/>
      <c r="M134" s="138"/>
      <c r="N134" s="136"/>
      <c r="O134" s="136"/>
      <c r="P134" s="136"/>
      <c r="Q134" s="136"/>
    </row>
    <row r="135" spans="1:18" ht="12" customHeight="1">
      <c r="B135" s="105"/>
      <c r="C135" s="105"/>
      <c r="D135" s="105"/>
      <c r="E135" s="105"/>
      <c r="F135" s="105"/>
      <c r="G135" s="138"/>
      <c r="H135" s="138"/>
      <c r="I135" s="138"/>
      <c r="J135" s="138"/>
      <c r="K135" s="138"/>
      <c r="L135" s="138"/>
      <c r="M135" s="138"/>
      <c r="N135" s="136"/>
      <c r="O135" s="136"/>
      <c r="P135" s="136"/>
      <c r="Q135" s="136"/>
    </row>
    <row r="136" spans="1:18" ht="12" customHeight="1">
      <c r="B136" s="105" t="s">
        <v>102</v>
      </c>
      <c r="C136" s="105"/>
      <c r="D136" s="105"/>
      <c r="E136" s="105"/>
      <c r="F136" s="105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</row>
    <row r="137" spans="1:18" ht="12" customHeight="1">
      <c r="A137" s="38" t="s">
        <v>1</v>
      </c>
      <c r="B137" s="105" t="s">
        <v>2</v>
      </c>
      <c r="C137" s="105" t="s">
        <v>3</v>
      </c>
      <c r="D137" s="105" t="s">
        <v>4</v>
      </c>
      <c r="E137" s="105" t="s">
        <v>5</v>
      </c>
      <c r="F137" s="105" t="s">
        <v>6</v>
      </c>
      <c r="G137" s="134"/>
      <c r="H137" s="134"/>
      <c r="I137" s="134"/>
      <c r="J137" s="134"/>
    </row>
    <row r="138" spans="1:18" ht="12" customHeight="1">
      <c r="A138" s="38" t="s">
        <v>2</v>
      </c>
      <c r="B138" s="104" t="str">
        <f>[21]Charts!J15</f>
        <v>0</v>
      </c>
      <c r="C138" s="104" t="str">
        <f>[21]Charts!K15</f>
        <v>0</v>
      </c>
      <c r="D138" s="104" t="str">
        <f>[21]Charts!L15</f>
        <v>0</v>
      </c>
      <c r="E138" s="104" t="str">
        <f>[21]Charts!M15</f>
        <v>0</v>
      </c>
      <c r="F138" s="104">
        <f>[21]Charts!N15</f>
        <v>0</v>
      </c>
      <c r="G138" s="134"/>
      <c r="H138" s="134"/>
      <c r="I138" s="134"/>
      <c r="J138" s="134"/>
    </row>
    <row r="139" spans="1:18" ht="12" customHeight="1">
      <c r="A139" s="38" t="s">
        <v>3</v>
      </c>
      <c r="B139" s="104" t="str">
        <f>[21]Charts!J16</f>
        <v>0</v>
      </c>
      <c r="C139" s="104" t="str">
        <f>[21]Charts!K16</f>
        <v>0</v>
      </c>
      <c r="D139" s="104" t="str">
        <f>[21]Charts!L16</f>
        <v>0</v>
      </c>
      <c r="E139" s="104" t="str">
        <f>[21]Charts!M16</f>
        <v>0</v>
      </c>
      <c r="F139" s="104">
        <f>[21]Charts!N16</f>
        <v>0</v>
      </c>
      <c r="G139" s="134"/>
      <c r="H139" s="134"/>
      <c r="I139" s="134"/>
      <c r="J139" s="134"/>
    </row>
    <row r="140" spans="1:18" ht="12" customHeight="1">
      <c r="A140" s="38" t="s">
        <v>4</v>
      </c>
      <c r="B140" s="104" t="str">
        <f>[21]Charts!J17</f>
        <v>0</v>
      </c>
      <c r="C140" s="104" t="str">
        <f>[21]Charts!K17</f>
        <v>0</v>
      </c>
      <c r="D140" s="104" t="str">
        <f>[21]Charts!L17</f>
        <v>0</v>
      </c>
      <c r="E140" s="104" t="str">
        <f>[21]Charts!M17</f>
        <v>0</v>
      </c>
      <c r="F140" s="104">
        <f>[21]Charts!N17</f>
        <v>0</v>
      </c>
      <c r="G140" s="134"/>
      <c r="H140" s="134"/>
      <c r="I140" s="134"/>
      <c r="J140" s="134"/>
    </row>
    <row r="141" spans="1:18" ht="12" customHeight="1">
      <c r="A141" s="38" t="s">
        <v>5</v>
      </c>
      <c r="B141" s="104" t="str">
        <f>[21]Charts!J18</f>
        <v>0</v>
      </c>
      <c r="C141" s="104" t="str">
        <f>[21]Charts!K18</f>
        <v>0</v>
      </c>
      <c r="D141" s="104" t="str">
        <f>[21]Charts!L18</f>
        <v>0</v>
      </c>
      <c r="E141" s="104" t="str">
        <f>[21]Charts!M18</f>
        <v>0</v>
      </c>
      <c r="F141" s="104">
        <f>[21]Charts!N18</f>
        <v>0</v>
      </c>
      <c r="G141" s="134"/>
      <c r="H141" s="134"/>
      <c r="I141" s="134"/>
      <c r="J141" s="134"/>
    </row>
    <row r="142" spans="1:18" ht="12" customHeight="1">
      <c r="A142" s="38" t="s">
        <v>6</v>
      </c>
      <c r="B142" s="104">
        <f>[21]Charts!J19</f>
        <v>0</v>
      </c>
      <c r="C142" s="104">
        <f>[21]Charts!K19</f>
        <v>0</v>
      </c>
      <c r="D142" s="104">
        <f>[21]Charts!L19</f>
        <v>0</v>
      </c>
      <c r="E142" s="104">
        <f>[21]Charts!M19</f>
        <v>0</v>
      </c>
      <c r="F142" s="104">
        <f>[21]Charts!N19</f>
        <v>0</v>
      </c>
      <c r="G142" s="134"/>
      <c r="H142" s="134"/>
      <c r="I142" s="134"/>
      <c r="J142" s="134"/>
    </row>
    <row r="143" spans="1:18" ht="12" customHeight="1">
      <c r="B143" s="106"/>
      <c r="C143" s="106"/>
      <c r="D143" s="106"/>
      <c r="E143" s="106"/>
      <c r="F143" s="106"/>
      <c r="G143" s="134"/>
      <c r="H143" s="134"/>
      <c r="I143" s="134"/>
      <c r="J143" s="134"/>
    </row>
    <row r="144" spans="1:18" ht="12" customHeight="1">
      <c r="B144" s="105" t="s">
        <v>103</v>
      </c>
      <c r="C144" s="105"/>
      <c r="D144" s="105"/>
      <c r="E144" s="105"/>
      <c r="F144" s="105"/>
      <c r="G144" s="134"/>
      <c r="H144" s="134"/>
      <c r="I144" s="134"/>
      <c r="J144" s="134"/>
    </row>
    <row r="145" spans="1:10" ht="12" customHeight="1">
      <c r="A145" s="38" t="s">
        <v>1</v>
      </c>
      <c r="B145" s="105" t="s">
        <v>2</v>
      </c>
      <c r="C145" s="105" t="s">
        <v>3</v>
      </c>
      <c r="D145" s="105" t="s">
        <v>4</v>
      </c>
      <c r="E145" s="105" t="s">
        <v>5</v>
      </c>
      <c r="F145" s="105" t="s">
        <v>6</v>
      </c>
      <c r="G145" s="134"/>
      <c r="H145" s="134"/>
      <c r="I145" s="134"/>
      <c r="J145" s="134"/>
    </row>
    <row r="146" spans="1:10" ht="12" customHeight="1">
      <c r="A146" s="38" t="s">
        <v>2</v>
      </c>
      <c r="B146" s="104" t="str">
        <f>[21]Charts!J25</f>
        <v>0</v>
      </c>
      <c r="C146" s="104" t="str">
        <f>[21]Charts!K25</f>
        <v>0</v>
      </c>
      <c r="D146" s="104" t="str">
        <f>[21]Charts!L25</f>
        <v>0</v>
      </c>
      <c r="E146" s="104" t="str">
        <f>[21]Charts!M25</f>
        <v>0</v>
      </c>
      <c r="F146" s="104">
        <f>[21]Charts!N25</f>
        <v>0</v>
      </c>
      <c r="G146" s="134"/>
      <c r="H146" s="134"/>
      <c r="I146" s="134"/>
      <c r="J146" s="134"/>
    </row>
    <row r="147" spans="1:10" ht="12" customHeight="1">
      <c r="A147" s="38" t="s">
        <v>3</v>
      </c>
      <c r="B147" s="104" t="str">
        <f>[21]Charts!J26</f>
        <v>0</v>
      </c>
      <c r="C147" s="104" t="str">
        <f>[21]Charts!K26</f>
        <v>0</v>
      </c>
      <c r="D147" s="104" t="str">
        <f>[21]Charts!L26</f>
        <v>0</v>
      </c>
      <c r="E147" s="104" t="str">
        <f>[21]Charts!M26</f>
        <v>0</v>
      </c>
      <c r="F147" s="104">
        <f>[21]Charts!N26</f>
        <v>0</v>
      </c>
      <c r="G147" s="134"/>
      <c r="H147" s="134"/>
      <c r="I147" s="134"/>
      <c r="J147" s="134"/>
    </row>
    <row r="148" spans="1:10" ht="12" customHeight="1">
      <c r="A148" s="38" t="s">
        <v>4</v>
      </c>
      <c r="B148" s="104" t="str">
        <f>[21]Charts!J27</f>
        <v>0</v>
      </c>
      <c r="C148" s="104" t="str">
        <f>[21]Charts!K27</f>
        <v>0</v>
      </c>
      <c r="D148" s="104" t="str">
        <f>[21]Charts!L27</f>
        <v>0</v>
      </c>
      <c r="E148" s="104" t="str">
        <f>[21]Charts!M27</f>
        <v>0</v>
      </c>
      <c r="F148" s="104">
        <f>[21]Charts!N27</f>
        <v>0</v>
      </c>
      <c r="G148" s="134"/>
      <c r="H148" s="134"/>
      <c r="I148" s="134"/>
      <c r="J148" s="134"/>
    </row>
    <row r="149" spans="1:10" ht="12" customHeight="1">
      <c r="A149" s="38" t="s">
        <v>5</v>
      </c>
      <c r="B149" s="104" t="str">
        <f>[21]Charts!J28</f>
        <v>0</v>
      </c>
      <c r="C149" s="104" t="str">
        <f>[21]Charts!K28</f>
        <v>0</v>
      </c>
      <c r="D149" s="104" t="str">
        <f>[21]Charts!L28</f>
        <v>0</v>
      </c>
      <c r="E149" s="104" t="str">
        <f>[21]Charts!M28</f>
        <v>0</v>
      </c>
      <c r="F149" s="104">
        <f>[21]Charts!N28</f>
        <v>0</v>
      </c>
      <c r="G149" s="134"/>
      <c r="H149" s="134"/>
      <c r="I149" s="134"/>
      <c r="J149" s="134"/>
    </row>
    <row r="150" spans="1:10" ht="12" customHeight="1">
      <c r="A150" s="38" t="s">
        <v>6</v>
      </c>
      <c r="B150" s="104">
        <f>[21]Charts!J29</f>
        <v>0</v>
      </c>
      <c r="C150" s="104">
        <f>[21]Charts!K29</f>
        <v>0</v>
      </c>
      <c r="D150" s="104">
        <f>[21]Charts!L29</f>
        <v>0</v>
      </c>
      <c r="E150" s="104">
        <f>[21]Charts!M29</f>
        <v>0</v>
      </c>
      <c r="F150" s="104">
        <f>[21]Charts!N29</f>
        <v>0</v>
      </c>
      <c r="G150" s="134"/>
      <c r="H150" s="134"/>
      <c r="I150" s="134"/>
      <c r="J150" s="134"/>
    </row>
    <row r="151" spans="1:10" ht="12" customHeight="1">
      <c r="B151" s="106"/>
      <c r="C151" s="106"/>
      <c r="D151" s="106"/>
      <c r="E151" s="106"/>
      <c r="F151" s="106"/>
      <c r="G151" s="134"/>
      <c r="H151" s="134"/>
      <c r="I151" s="134"/>
      <c r="J151" s="134"/>
    </row>
    <row r="152" spans="1:10" ht="12" customHeight="1">
      <c r="B152" s="105" t="s">
        <v>104</v>
      </c>
      <c r="C152" s="105"/>
      <c r="D152" s="105"/>
      <c r="E152" s="105"/>
      <c r="F152" s="107"/>
      <c r="G152" s="134"/>
      <c r="H152" s="134"/>
      <c r="I152" s="134"/>
      <c r="J152" s="134"/>
    </row>
    <row r="153" spans="1:10" ht="12" customHeight="1">
      <c r="A153" s="38" t="s">
        <v>1</v>
      </c>
      <c r="B153" s="105" t="s">
        <v>2</v>
      </c>
      <c r="C153" s="105" t="s">
        <v>3</v>
      </c>
      <c r="D153" s="105" t="s">
        <v>4</v>
      </c>
      <c r="E153" s="105" t="s">
        <v>5</v>
      </c>
      <c r="F153" s="105" t="s">
        <v>6</v>
      </c>
      <c r="G153" s="134"/>
      <c r="H153" s="134"/>
      <c r="I153" s="134"/>
      <c r="J153" s="134"/>
    </row>
    <row r="154" spans="1:10" ht="12" customHeight="1">
      <c r="A154" s="38" t="s">
        <v>2</v>
      </c>
      <c r="B154" s="104" t="str">
        <f>[21]Charts!J35</f>
        <v>0</v>
      </c>
      <c r="C154" s="104" t="str">
        <f>[21]Charts!K35</f>
        <v>0</v>
      </c>
      <c r="D154" s="104" t="str">
        <f>[21]Charts!L35</f>
        <v>0</v>
      </c>
      <c r="E154" s="104" t="str">
        <f>[21]Charts!M35</f>
        <v>0</v>
      </c>
      <c r="F154" s="104">
        <f>[21]Charts!N35</f>
        <v>0</v>
      </c>
      <c r="G154" s="134"/>
      <c r="H154" s="134"/>
      <c r="I154" s="134"/>
      <c r="J154" s="134"/>
    </row>
    <row r="155" spans="1:10" ht="12" customHeight="1">
      <c r="A155" s="38" t="s">
        <v>3</v>
      </c>
      <c r="B155" s="104" t="str">
        <f>[21]Charts!J36</f>
        <v>0</v>
      </c>
      <c r="C155" s="104" t="str">
        <f>[21]Charts!K36</f>
        <v>0</v>
      </c>
      <c r="D155" s="104" t="str">
        <f>[21]Charts!L36</f>
        <v>0</v>
      </c>
      <c r="E155" s="104" t="str">
        <f>[21]Charts!M36</f>
        <v>0</v>
      </c>
      <c r="F155" s="104">
        <f>[21]Charts!N36</f>
        <v>0</v>
      </c>
      <c r="G155" s="134"/>
      <c r="H155" s="134"/>
      <c r="I155" s="134"/>
      <c r="J155" s="134"/>
    </row>
    <row r="156" spans="1:10" ht="12" customHeight="1">
      <c r="A156" s="38" t="s">
        <v>4</v>
      </c>
      <c r="B156" s="104" t="str">
        <f>[21]Charts!J37</f>
        <v>0</v>
      </c>
      <c r="C156" s="104" t="str">
        <f>[21]Charts!K37</f>
        <v>0</v>
      </c>
      <c r="D156" s="104" t="str">
        <f>[21]Charts!L37</f>
        <v>0</v>
      </c>
      <c r="E156" s="104" t="str">
        <f>[21]Charts!M37</f>
        <v>0</v>
      </c>
      <c r="F156" s="104">
        <f>[21]Charts!N37</f>
        <v>0</v>
      </c>
      <c r="G156" s="134"/>
      <c r="H156" s="134"/>
      <c r="I156" s="134"/>
      <c r="J156" s="134"/>
    </row>
    <row r="157" spans="1:10" ht="12" customHeight="1">
      <c r="A157" s="38" t="s">
        <v>5</v>
      </c>
      <c r="B157" s="104" t="str">
        <f>[21]Charts!J38</f>
        <v>0</v>
      </c>
      <c r="C157" s="104" t="str">
        <f>[21]Charts!K38</f>
        <v>0</v>
      </c>
      <c r="D157" s="104" t="str">
        <f>[21]Charts!L38</f>
        <v>0</v>
      </c>
      <c r="E157" s="104" t="str">
        <f>[21]Charts!M38</f>
        <v>0</v>
      </c>
      <c r="F157" s="104">
        <f>[21]Charts!N38</f>
        <v>0</v>
      </c>
      <c r="G157" s="134"/>
      <c r="H157" s="134"/>
      <c r="I157" s="134"/>
      <c r="J157" s="134"/>
    </row>
    <row r="158" spans="1:10" ht="12" customHeight="1">
      <c r="A158" s="38" t="s">
        <v>6</v>
      </c>
      <c r="B158" s="104">
        <f>[21]Charts!J39</f>
        <v>0</v>
      </c>
      <c r="C158" s="104">
        <f>[21]Charts!K39</f>
        <v>0</v>
      </c>
      <c r="D158" s="104">
        <f>[21]Charts!L39</f>
        <v>0</v>
      </c>
      <c r="E158" s="104">
        <f>[21]Charts!M39</f>
        <v>0</v>
      </c>
      <c r="F158" s="104">
        <f>[21]Charts!N39</f>
        <v>0</v>
      </c>
      <c r="G158" s="134"/>
      <c r="H158" s="134"/>
      <c r="I158" s="134"/>
      <c r="J158" s="134"/>
    </row>
    <row r="159" spans="1:10" ht="12" customHeight="1">
      <c r="B159" s="105"/>
      <c r="C159" s="105"/>
      <c r="D159" s="105"/>
      <c r="E159" s="105"/>
      <c r="F159" s="105"/>
      <c r="G159" s="134"/>
      <c r="H159" s="134"/>
      <c r="I159" s="134"/>
      <c r="J159" s="134"/>
    </row>
    <row r="160" spans="1:10" ht="12" customHeight="1">
      <c r="A160" s="38" t="s">
        <v>107</v>
      </c>
      <c r="B160" s="105"/>
      <c r="C160" s="105"/>
      <c r="D160" s="105"/>
      <c r="E160" s="105"/>
      <c r="F160" s="105"/>
      <c r="G160" s="134"/>
      <c r="H160" s="134"/>
      <c r="I160" s="134"/>
      <c r="J160" s="134"/>
    </row>
    <row r="161" spans="1:10" ht="12" customHeight="1">
      <c r="B161" s="105" t="s">
        <v>101</v>
      </c>
      <c r="C161" s="105"/>
      <c r="D161" s="105"/>
      <c r="E161" s="105"/>
      <c r="F161" s="105"/>
      <c r="G161" s="134"/>
      <c r="H161" s="134"/>
      <c r="I161" s="134"/>
      <c r="J161" s="134"/>
    </row>
    <row r="162" spans="1:10" ht="12" customHeight="1">
      <c r="A162" s="38" t="s">
        <v>1</v>
      </c>
      <c r="B162" s="105" t="s">
        <v>2</v>
      </c>
      <c r="C162" s="105" t="s">
        <v>3</v>
      </c>
      <c r="D162" s="105" t="s">
        <v>4</v>
      </c>
      <c r="E162" s="105" t="s">
        <v>5</v>
      </c>
      <c r="F162" s="105" t="s">
        <v>6</v>
      </c>
      <c r="G162" s="134"/>
      <c r="H162" s="134"/>
      <c r="I162" s="134"/>
      <c r="J162" s="134"/>
    </row>
    <row r="163" spans="1:10" ht="12" customHeight="1">
      <c r="A163" s="38" t="s">
        <v>2</v>
      </c>
      <c r="B163" s="104" t="str">
        <f>[22]Charts!J5</f>
        <v>0</v>
      </c>
      <c r="C163" s="104" t="str">
        <f>[22]Charts!K5</f>
        <v>0</v>
      </c>
      <c r="D163" s="104" t="str">
        <f>[22]Charts!L5</f>
        <v>0</v>
      </c>
      <c r="E163" s="104" t="str">
        <f>[22]Charts!M5</f>
        <v>0</v>
      </c>
      <c r="F163" s="104">
        <f>[22]Charts!N5</f>
        <v>0</v>
      </c>
      <c r="G163" s="134"/>
      <c r="H163" s="134"/>
      <c r="I163" s="134"/>
      <c r="J163" s="134"/>
    </row>
    <row r="164" spans="1:10" ht="12" customHeight="1">
      <c r="A164" s="38" t="s">
        <v>3</v>
      </c>
      <c r="B164" s="104" t="str">
        <f>[22]Charts!J6</f>
        <v>0</v>
      </c>
      <c r="C164" s="104" t="str">
        <f>[22]Charts!K6</f>
        <v>0</v>
      </c>
      <c r="D164" s="104" t="str">
        <f>[22]Charts!L6</f>
        <v>0</v>
      </c>
      <c r="E164" s="104" t="str">
        <f>[22]Charts!M6</f>
        <v>0</v>
      </c>
      <c r="F164" s="104">
        <f>[22]Charts!N6</f>
        <v>0</v>
      </c>
      <c r="G164" s="134"/>
      <c r="H164" s="134"/>
      <c r="I164" s="134"/>
      <c r="J164" s="134"/>
    </row>
    <row r="165" spans="1:10" ht="12" customHeight="1">
      <c r="A165" s="38" t="s">
        <v>4</v>
      </c>
      <c r="B165" s="104" t="str">
        <f>[22]Charts!J7</f>
        <v>0</v>
      </c>
      <c r="C165" s="104" t="str">
        <f>[22]Charts!K7</f>
        <v>0</v>
      </c>
      <c r="D165" s="104" t="str">
        <f>[22]Charts!L7</f>
        <v>0</v>
      </c>
      <c r="E165" s="104" t="str">
        <f>[22]Charts!M7</f>
        <v>0</v>
      </c>
      <c r="F165" s="104">
        <f>[22]Charts!N7</f>
        <v>0</v>
      </c>
      <c r="G165" s="134"/>
      <c r="H165" s="134"/>
      <c r="I165" s="134"/>
      <c r="J165" s="134"/>
    </row>
    <row r="166" spans="1:10" ht="12" customHeight="1">
      <c r="A166" s="38" t="s">
        <v>5</v>
      </c>
      <c r="B166" s="104" t="str">
        <f>[22]Charts!J8</f>
        <v>0</v>
      </c>
      <c r="C166" s="104" t="str">
        <f>[22]Charts!K8</f>
        <v>0</v>
      </c>
      <c r="D166" s="104" t="str">
        <f>[22]Charts!L8</f>
        <v>0</v>
      </c>
      <c r="E166" s="104" t="str">
        <f>[22]Charts!M8</f>
        <v>0</v>
      </c>
      <c r="F166" s="104">
        <f>[22]Charts!N8</f>
        <v>0</v>
      </c>
      <c r="G166" s="134"/>
      <c r="H166" s="134"/>
      <c r="I166" s="134"/>
      <c r="J166" s="134"/>
    </row>
    <row r="167" spans="1:10" ht="12" customHeight="1">
      <c r="A167" s="38" t="s">
        <v>6</v>
      </c>
      <c r="B167" s="104">
        <f>[22]Charts!J9</f>
        <v>0</v>
      </c>
      <c r="C167" s="104">
        <f>[22]Charts!K9</f>
        <v>0</v>
      </c>
      <c r="D167" s="104">
        <f>[22]Charts!L9</f>
        <v>0</v>
      </c>
      <c r="E167" s="104">
        <f>[22]Charts!M9</f>
        <v>0</v>
      </c>
      <c r="F167" s="104">
        <f>[22]Charts!N9</f>
        <v>0</v>
      </c>
      <c r="G167" s="134"/>
      <c r="H167" s="134"/>
      <c r="I167" s="134"/>
      <c r="J167" s="134"/>
    </row>
    <row r="168" spans="1:10" ht="12" customHeight="1">
      <c r="B168" s="105"/>
      <c r="C168" s="105"/>
      <c r="D168" s="105"/>
      <c r="E168" s="105"/>
      <c r="F168" s="105"/>
      <c r="G168" s="134"/>
      <c r="H168" s="134"/>
      <c r="I168" s="134"/>
      <c r="J168" s="134"/>
    </row>
    <row r="169" spans="1:10" ht="12" customHeight="1">
      <c r="B169" s="105" t="s">
        <v>102</v>
      </c>
      <c r="C169" s="105"/>
      <c r="D169" s="105"/>
      <c r="E169" s="105"/>
      <c r="F169" s="105"/>
    </row>
    <row r="170" spans="1:10" ht="12" customHeight="1">
      <c r="A170" s="38" t="s">
        <v>1</v>
      </c>
      <c r="B170" s="105" t="s">
        <v>2</v>
      </c>
      <c r="C170" s="105" t="s">
        <v>3</v>
      </c>
      <c r="D170" s="105" t="s">
        <v>4</v>
      </c>
      <c r="E170" s="105" t="s">
        <v>5</v>
      </c>
      <c r="F170" s="105" t="s">
        <v>6</v>
      </c>
    </row>
    <row r="171" spans="1:10" ht="12" customHeight="1">
      <c r="A171" s="38" t="s">
        <v>2</v>
      </c>
      <c r="B171" s="104" t="str">
        <f>[22]Charts!J15</f>
        <v>0</v>
      </c>
      <c r="C171" s="104" t="str">
        <f>[22]Charts!K15</f>
        <v>0</v>
      </c>
      <c r="D171" s="104" t="str">
        <f>[22]Charts!L15</f>
        <v>0</v>
      </c>
      <c r="E171" s="104" t="str">
        <f>[22]Charts!M15</f>
        <v>0</v>
      </c>
      <c r="F171" s="104">
        <f>[22]Charts!N15</f>
        <v>0</v>
      </c>
    </row>
    <row r="172" spans="1:10" ht="12" customHeight="1">
      <c r="A172" s="38" t="s">
        <v>3</v>
      </c>
      <c r="B172" s="104" t="str">
        <f>[22]Charts!J16</f>
        <v>0</v>
      </c>
      <c r="C172" s="104" t="str">
        <f>[22]Charts!K16</f>
        <v>0</v>
      </c>
      <c r="D172" s="104" t="str">
        <f>[22]Charts!L16</f>
        <v>0</v>
      </c>
      <c r="E172" s="104" t="str">
        <f>[22]Charts!M16</f>
        <v>0</v>
      </c>
      <c r="F172" s="104">
        <f>[22]Charts!N16</f>
        <v>0</v>
      </c>
    </row>
    <row r="173" spans="1:10" ht="12" customHeight="1">
      <c r="A173" s="38" t="s">
        <v>4</v>
      </c>
      <c r="B173" s="104" t="str">
        <f>[22]Charts!J17</f>
        <v>0</v>
      </c>
      <c r="C173" s="104" t="str">
        <f>[22]Charts!K17</f>
        <v>0</v>
      </c>
      <c r="D173" s="104" t="str">
        <f>[22]Charts!L17</f>
        <v>0</v>
      </c>
      <c r="E173" s="104" t="str">
        <f>[22]Charts!M17</f>
        <v>0</v>
      </c>
      <c r="F173" s="104">
        <f>[22]Charts!N17</f>
        <v>0</v>
      </c>
    </row>
    <row r="174" spans="1:10" ht="12" customHeight="1">
      <c r="A174" s="38" t="s">
        <v>5</v>
      </c>
      <c r="B174" s="104" t="str">
        <f>[22]Charts!J18</f>
        <v>0</v>
      </c>
      <c r="C174" s="104" t="str">
        <f>[22]Charts!K18</f>
        <v>0</v>
      </c>
      <c r="D174" s="104" t="str">
        <f>[22]Charts!L18</f>
        <v>0</v>
      </c>
      <c r="E174" s="104" t="str">
        <f>[22]Charts!M18</f>
        <v>0</v>
      </c>
      <c r="F174" s="104">
        <f>[22]Charts!N18</f>
        <v>0</v>
      </c>
    </row>
    <row r="175" spans="1:10" ht="12" customHeight="1">
      <c r="A175" s="38" t="s">
        <v>6</v>
      </c>
      <c r="B175" s="104">
        <f>[22]Charts!J19</f>
        <v>0</v>
      </c>
      <c r="C175" s="104">
        <f>[22]Charts!K19</f>
        <v>0</v>
      </c>
      <c r="D175" s="104">
        <f>[22]Charts!L19</f>
        <v>0</v>
      </c>
      <c r="E175" s="104">
        <f>[22]Charts!M19</f>
        <v>0</v>
      </c>
      <c r="F175" s="104">
        <f>[22]Charts!N19</f>
        <v>0</v>
      </c>
    </row>
    <row r="176" spans="1:10" ht="12" customHeight="1">
      <c r="B176" s="106"/>
      <c r="C176" s="106"/>
      <c r="D176" s="106"/>
      <c r="E176" s="106"/>
      <c r="F176" s="106"/>
    </row>
    <row r="177" spans="1:6" ht="12" customHeight="1">
      <c r="B177" s="105" t="s">
        <v>103</v>
      </c>
      <c r="C177" s="105"/>
      <c r="D177" s="105"/>
      <c r="E177" s="105"/>
      <c r="F177" s="105"/>
    </row>
    <row r="178" spans="1:6" ht="12" customHeight="1">
      <c r="A178" s="38" t="s">
        <v>1</v>
      </c>
      <c r="B178" s="105" t="s">
        <v>2</v>
      </c>
      <c r="C178" s="105" t="s">
        <v>3</v>
      </c>
      <c r="D178" s="105" t="s">
        <v>4</v>
      </c>
      <c r="E178" s="105" t="s">
        <v>5</v>
      </c>
      <c r="F178" s="105" t="s">
        <v>6</v>
      </c>
    </row>
    <row r="179" spans="1:6" ht="12" customHeight="1">
      <c r="A179" s="38" t="s">
        <v>2</v>
      </c>
      <c r="B179" s="104" t="str">
        <f>[22]Charts!J25</f>
        <v>0</v>
      </c>
      <c r="C179" s="104" t="str">
        <f>[22]Charts!K25</f>
        <v>0</v>
      </c>
      <c r="D179" s="104" t="str">
        <f>[22]Charts!L25</f>
        <v>0</v>
      </c>
      <c r="E179" s="104" t="str">
        <f>[22]Charts!M25</f>
        <v>0</v>
      </c>
      <c r="F179" s="104">
        <f>[22]Charts!N25</f>
        <v>0</v>
      </c>
    </row>
    <row r="180" spans="1:6" ht="12" customHeight="1">
      <c r="A180" s="38" t="s">
        <v>3</v>
      </c>
      <c r="B180" s="104" t="str">
        <f>[22]Charts!J26</f>
        <v>0</v>
      </c>
      <c r="C180" s="104" t="str">
        <f>[22]Charts!K26</f>
        <v>0</v>
      </c>
      <c r="D180" s="104" t="str">
        <f>[22]Charts!L26</f>
        <v>0</v>
      </c>
      <c r="E180" s="104" t="str">
        <f>[22]Charts!M26</f>
        <v>0</v>
      </c>
      <c r="F180" s="104">
        <f>[22]Charts!N26</f>
        <v>0</v>
      </c>
    </row>
    <row r="181" spans="1:6" ht="12" customHeight="1">
      <c r="A181" s="38" t="s">
        <v>4</v>
      </c>
      <c r="B181" s="104" t="str">
        <f>[22]Charts!J27</f>
        <v>0</v>
      </c>
      <c r="C181" s="104" t="str">
        <f>[22]Charts!K27</f>
        <v>0</v>
      </c>
      <c r="D181" s="104" t="str">
        <f>[22]Charts!L27</f>
        <v>0</v>
      </c>
      <c r="E181" s="104" t="str">
        <f>[22]Charts!M27</f>
        <v>0</v>
      </c>
      <c r="F181" s="104">
        <f>[22]Charts!N27</f>
        <v>0</v>
      </c>
    </row>
    <row r="182" spans="1:6" ht="12" customHeight="1">
      <c r="A182" s="38" t="s">
        <v>5</v>
      </c>
      <c r="B182" s="104" t="str">
        <f>[22]Charts!J28</f>
        <v>0</v>
      </c>
      <c r="C182" s="104" t="str">
        <f>[22]Charts!K28</f>
        <v>0</v>
      </c>
      <c r="D182" s="104" t="str">
        <f>[22]Charts!L28</f>
        <v>0</v>
      </c>
      <c r="E182" s="104" t="str">
        <f>[22]Charts!M28</f>
        <v>0</v>
      </c>
      <c r="F182" s="104">
        <f>[22]Charts!N28</f>
        <v>0</v>
      </c>
    </row>
    <row r="183" spans="1:6" ht="12" customHeight="1">
      <c r="A183" s="38" t="s">
        <v>6</v>
      </c>
      <c r="B183" s="104">
        <f>[22]Charts!J29</f>
        <v>0</v>
      </c>
      <c r="C183" s="104">
        <f>[22]Charts!K29</f>
        <v>0</v>
      </c>
      <c r="D183" s="104">
        <f>[22]Charts!L29</f>
        <v>0</v>
      </c>
      <c r="E183" s="104">
        <f>[22]Charts!M29</f>
        <v>0</v>
      </c>
      <c r="F183" s="104">
        <f>[22]Charts!N29</f>
        <v>0</v>
      </c>
    </row>
    <row r="184" spans="1:6" ht="12" customHeight="1">
      <c r="B184" s="106"/>
      <c r="C184" s="106"/>
      <c r="D184" s="106"/>
      <c r="E184" s="106"/>
      <c r="F184" s="106"/>
    </row>
    <row r="185" spans="1:6" ht="12" customHeight="1">
      <c r="B185" s="105" t="s">
        <v>104</v>
      </c>
      <c r="C185" s="105"/>
      <c r="D185" s="105"/>
      <c r="E185" s="105"/>
      <c r="F185" s="107"/>
    </row>
    <row r="186" spans="1:6" ht="12" customHeight="1">
      <c r="A186" s="38" t="s">
        <v>1</v>
      </c>
      <c r="B186" s="105" t="s">
        <v>2</v>
      </c>
      <c r="C186" s="105" t="s">
        <v>3</v>
      </c>
      <c r="D186" s="105" t="s">
        <v>4</v>
      </c>
      <c r="E186" s="105" t="s">
        <v>5</v>
      </c>
      <c r="F186" s="105" t="s">
        <v>6</v>
      </c>
    </row>
    <row r="187" spans="1:6" ht="12" customHeight="1">
      <c r="A187" s="38" t="s">
        <v>2</v>
      </c>
      <c r="B187" s="104" t="str">
        <f>[22]Charts!J35</f>
        <v>0</v>
      </c>
      <c r="C187" s="104" t="str">
        <f>[22]Charts!K35</f>
        <v>0</v>
      </c>
      <c r="D187" s="104" t="str">
        <f>[22]Charts!L35</f>
        <v>0</v>
      </c>
      <c r="E187" s="104" t="str">
        <f>[22]Charts!M35</f>
        <v>0</v>
      </c>
      <c r="F187" s="104">
        <f>[22]Charts!N35</f>
        <v>0</v>
      </c>
    </row>
    <row r="188" spans="1:6" ht="12" customHeight="1">
      <c r="A188" s="38" t="s">
        <v>3</v>
      </c>
      <c r="B188" s="104" t="str">
        <f>[22]Charts!J36</f>
        <v>0</v>
      </c>
      <c r="C188" s="104" t="str">
        <f>[22]Charts!K36</f>
        <v>0</v>
      </c>
      <c r="D188" s="104" t="str">
        <f>[22]Charts!L36</f>
        <v>0</v>
      </c>
      <c r="E188" s="104" t="str">
        <f>[22]Charts!M36</f>
        <v>0</v>
      </c>
      <c r="F188" s="104">
        <f>[22]Charts!N36</f>
        <v>0</v>
      </c>
    </row>
    <row r="189" spans="1:6" ht="12" customHeight="1">
      <c r="A189" s="38" t="s">
        <v>4</v>
      </c>
      <c r="B189" s="104" t="str">
        <f>[22]Charts!J37</f>
        <v>0</v>
      </c>
      <c r="C189" s="104" t="str">
        <f>[22]Charts!K37</f>
        <v>0</v>
      </c>
      <c r="D189" s="104" t="str">
        <f>[22]Charts!L37</f>
        <v>0</v>
      </c>
      <c r="E189" s="104" t="str">
        <f>[22]Charts!M37</f>
        <v>0</v>
      </c>
      <c r="F189" s="104">
        <f>[22]Charts!N37</f>
        <v>0</v>
      </c>
    </row>
    <row r="190" spans="1:6" ht="12" customHeight="1">
      <c r="A190" s="38" t="s">
        <v>5</v>
      </c>
      <c r="B190" s="104" t="str">
        <f>[22]Charts!J38</f>
        <v>0</v>
      </c>
      <c r="C190" s="104" t="str">
        <f>[22]Charts!K38</f>
        <v>0</v>
      </c>
      <c r="D190" s="104" t="str">
        <f>[22]Charts!L38</f>
        <v>0</v>
      </c>
      <c r="E190" s="104" t="str">
        <f>[22]Charts!M38</f>
        <v>0</v>
      </c>
      <c r="F190" s="104">
        <f>[22]Charts!N38</f>
        <v>0</v>
      </c>
    </row>
    <row r="191" spans="1:6" ht="12" customHeight="1">
      <c r="A191" s="38" t="s">
        <v>6</v>
      </c>
      <c r="B191" s="104">
        <f>[22]Charts!J39</f>
        <v>0</v>
      </c>
      <c r="C191" s="104">
        <f>[22]Charts!K39</f>
        <v>0</v>
      </c>
      <c r="D191" s="104">
        <f>[22]Charts!L39</f>
        <v>0</v>
      </c>
      <c r="E191" s="104">
        <f>[22]Charts!M39</f>
        <v>0</v>
      </c>
      <c r="F191" s="104">
        <f>[22]Charts!N39</f>
        <v>0</v>
      </c>
    </row>
    <row r="192" spans="1:6" ht="12" customHeight="1">
      <c r="B192" s="105"/>
      <c r="C192" s="105"/>
      <c r="D192" s="105"/>
      <c r="E192" s="105"/>
      <c r="F192" s="105"/>
    </row>
    <row r="193" spans="1:6" ht="12" customHeight="1">
      <c r="A193" s="38" t="s">
        <v>108</v>
      </c>
      <c r="B193" s="105"/>
      <c r="C193" s="105"/>
      <c r="D193" s="105"/>
      <c r="E193" s="105"/>
      <c r="F193" s="105"/>
    </row>
    <row r="194" spans="1:6" ht="12" customHeight="1">
      <c r="B194" s="105" t="s">
        <v>101</v>
      </c>
      <c r="C194" s="105"/>
      <c r="D194" s="105"/>
      <c r="E194" s="105"/>
      <c r="F194" s="105"/>
    </row>
    <row r="195" spans="1:6" ht="12" customHeight="1">
      <c r="A195" s="38" t="s">
        <v>1</v>
      </c>
      <c r="B195" s="105" t="s">
        <v>2</v>
      </c>
      <c r="C195" s="105" t="s">
        <v>3</v>
      </c>
      <c r="D195" s="105" t="s">
        <v>4</v>
      </c>
      <c r="E195" s="105" t="s">
        <v>5</v>
      </c>
      <c r="F195" s="105" t="s">
        <v>6</v>
      </c>
    </row>
    <row r="196" spans="1:6" ht="12" customHeight="1">
      <c r="A196" s="38" t="s">
        <v>2</v>
      </c>
      <c r="B196" s="104" t="str">
        <f>[23]Charts!J5</f>
        <v>0</v>
      </c>
      <c r="C196" s="104" t="str">
        <f>[23]Charts!K5</f>
        <v>0</v>
      </c>
      <c r="D196" s="104" t="str">
        <f>[23]Charts!L5</f>
        <v>0</v>
      </c>
      <c r="E196" s="104" t="str">
        <f>[23]Charts!M5</f>
        <v>0</v>
      </c>
      <c r="F196" s="104">
        <f>[23]Charts!N5</f>
        <v>0</v>
      </c>
    </row>
    <row r="197" spans="1:6" ht="12" customHeight="1">
      <c r="A197" s="38" t="s">
        <v>3</v>
      </c>
      <c r="B197" s="104" t="str">
        <f>[23]Charts!J6</f>
        <v>0</v>
      </c>
      <c r="C197" s="104" t="str">
        <f>[23]Charts!K6</f>
        <v>0</v>
      </c>
      <c r="D197" s="104" t="str">
        <f>[23]Charts!L6</f>
        <v>0</v>
      </c>
      <c r="E197" s="104" t="str">
        <f>[23]Charts!M6</f>
        <v>0</v>
      </c>
      <c r="F197" s="104">
        <f>[23]Charts!N6</f>
        <v>0</v>
      </c>
    </row>
    <row r="198" spans="1:6" ht="12" customHeight="1">
      <c r="A198" s="38" t="s">
        <v>4</v>
      </c>
      <c r="B198" s="104" t="str">
        <f>[23]Charts!J7</f>
        <v>0</v>
      </c>
      <c r="C198" s="104" t="str">
        <f>[23]Charts!K7</f>
        <v>0</v>
      </c>
      <c r="D198" s="104" t="str">
        <f>[23]Charts!L7</f>
        <v>0</v>
      </c>
      <c r="E198" s="104" t="str">
        <f>[23]Charts!M7</f>
        <v>0</v>
      </c>
      <c r="F198" s="104">
        <f>[23]Charts!N7</f>
        <v>0</v>
      </c>
    </row>
    <row r="199" spans="1:6" ht="12" customHeight="1">
      <c r="A199" s="38" t="s">
        <v>5</v>
      </c>
      <c r="B199" s="104" t="str">
        <f>[23]Charts!J8</f>
        <v>0</v>
      </c>
      <c r="C199" s="104" t="str">
        <f>[23]Charts!K8</f>
        <v>0</v>
      </c>
      <c r="D199" s="104" t="str">
        <f>[23]Charts!L8</f>
        <v>0</v>
      </c>
      <c r="E199" s="104" t="str">
        <f>[23]Charts!M8</f>
        <v>0</v>
      </c>
      <c r="F199" s="104">
        <f>[23]Charts!N8</f>
        <v>0</v>
      </c>
    </row>
    <row r="200" spans="1:6" ht="12" customHeight="1">
      <c r="A200" s="38" t="s">
        <v>6</v>
      </c>
      <c r="B200" s="104">
        <f>[23]Charts!J9</f>
        <v>0</v>
      </c>
      <c r="C200" s="104">
        <f>[23]Charts!K9</f>
        <v>0</v>
      </c>
      <c r="D200" s="104">
        <f>[23]Charts!L9</f>
        <v>0</v>
      </c>
      <c r="E200" s="104">
        <f>[23]Charts!M9</f>
        <v>0</v>
      </c>
      <c r="F200" s="104">
        <f>[23]Charts!N9</f>
        <v>0</v>
      </c>
    </row>
    <row r="201" spans="1:6" ht="12" customHeight="1">
      <c r="B201" s="105"/>
      <c r="C201" s="105"/>
      <c r="D201" s="105"/>
      <c r="E201" s="105"/>
      <c r="F201" s="105"/>
    </row>
    <row r="202" spans="1:6" ht="12" customHeight="1">
      <c r="B202" s="105" t="s">
        <v>102</v>
      </c>
      <c r="C202" s="105"/>
      <c r="D202" s="105"/>
      <c r="E202" s="105"/>
      <c r="F202" s="105"/>
    </row>
    <row r="203" spans="1:6" ht="12" customHeight="1">
      <c r="A203" s="38" t="s">
        <v>1</v>
      </c>
      <c r="B203" s="105" t="s">
        <v>2</v>
      </c>
      <c r="C203" s="105" t="s">
        <v>3</v>
      </c>
      <c r="D203" s="105" t="s">
        <v>4</v>
      </c>
      <c r="E203" s="105" t="s">
        <v>5</v>
      </c>
      <c r="F203" s="105" t="s">
        <v>6</v>
      </c>
    </row>
    <row r="204" spans="1:6" ht="12" customHeight="1">
      <c r="A204" s="38" t="s">
        <v>2</v>
      </c>
      <c r="B204" s="104" t="str">
        <f>[23]Charts!J15</f>
        <v>0</v>
      </c>
      <c r="C204" s="104" t="str">
        <f>[23]Charts!K15</f>
        <v>0</v>
      </c>
      <c r="D204" s="104" t="str">
        <f>[23]Charts!L15</f>
        <v>0</v>
      </c>
      <c r="E204" s="104" t="str">
        <f>[23]Charts!M15</f>
        <v>0</v>
      </c>
      <c r="F204" s="104">
        <f>[23]Charts!N15</f>
        <v>0</v>
      </c>
    </row>
    <row r="205" spans="1:6" ht="12" customHeight="1">
      <c r="A205" s="38" t="s">
        <v>3</v>
      </c>
      <c r="B205" s="104" t="str">
        <f>[23]Charts!J16</f>
        <v>0</v>
      </c>
      <c r="C205" s="104" t="str">
        <f>[23]Charts!K16</f>
        <v>0</v>
      </c>
      <c r="D205" s="104" t="str">
        <f>[23]Charts!L16</f>
        <v>0</v>
      </c>
      <c r="E205" s="104" t="str">
        <f>[23]Charts!M16</f>
        <v>0</v>
      </c>
      <c r="F205" s="104">
        <f>[23]Charts!N16</f>
        <v>0</v>
      </c>
    </row>
    <row r="206" spans="1:6" ht="12" customHeight="1">
      <c r="A206" s="38" t="s">
        <v>4</v>
      </c>
      <c r="B206" s="104" t="str">
        <f>[23]Charts!J17</f>
        <v>0</v>
      </c>
      <c r="C206" s="104" t="str">
        <f>[23]Charts!K17</f>
        <v>0</v>
      </c>
      <c r="D206" s="104" t="str">
        <f>[23]Charts!L17</f>
        <v>0</v>
      </c>
      <c r="E206" s="104" t="str">
        <f>[23]Charts!M17</f>
        <v>0</v>
      </c>
      <c r="F206" s="104">
        <f>[23]Charts!N17</f>
        <v>0</v>
      </c>
    </row>
    <row r="207" spans="1:6" ht="12" customHeight="1">
      <c r="A207" s="38" t="s">
        <v>5</v>
      </c>
      <c r="B207" s="104" t="str">
        <f>[23]Charts!J18</f>
        <v>0</v>
      </c>
      <c r="C207" s="104" t="str">
        <f>[23]Charts!K18</f>
        <v>0</v>
      </c>
      <c r="D207" s="104" t="str">
        <f>[23]Charts!L18</f>
        <v>0</v>
      </c>
      <c r="E207" s="104" t="str">
        <f>[23]Charts!M18</f>
        <v>0</v>
      </c>
      <c r="F207" s="104">
        <f>[23]Charts!N18</f>
        <v>0</v>
      </c>
    </row>
    <row r="208" spans="1:6" ht="12" customHeight="1">
      <c r="A208" s="38" t="s">
        <v>6</v>
      </c>
      <c r="B208" s="104">
        <f>[23]Charts!J19</f>
        <v>0</v>
      </c>
      <c r="C208" s="104">
        <f>[23]Charts!K19</f>
        <v>0</v>
      </c>
      <c r="D208" s="104">
        <f>[23]Charts!L19</f>
        <v>0</v>
      </c>
      <c r="E208" s="104">
        <f>[23]Charts!M19</f>
        <v>0</v>
      </c>
      <c r="F208" s="104">
        <f>[23]Charts!N19</f>
        <v>0</v>
      </c>
    </row>
    <row r="209" spans="1:6" ht="12" customHeight="1">
      <c r="B209" s="106"/>
      <c r="C209" s="106"/>
      <c r="D209" s="106"/>
      <c r="E209" s="106"/>
      <c r="F209" s="106"/>
    </row>
    <row r="210" spans="1:6" ht="12" customHeight="1">
      <c r="B210" s="105" t="s">
        <v>103</v>
      </c>
      <c r="C210" s="105"/>
      <c r="D210" s="105"/>
      <c r="E210" s="105"/>
      <c r="F210" s="105"/>
    </row>
    <row r="211" spans="1:6" ht="12" customHeight="1">
      <c r="A211" s="38" t="s">
        <v>1</v>
      </c>
      <c r="B211" s="105" t="s">
        <v>2</v>
      </c>
      <c r="C211" s="105" t="s">
        <v>3</v>
      </c>
      <c r="D211" s="105" t="s">
        <v>4</v>
      </c>
      <c r="E211" s="105" t="s">
        <v>5</v>
      </c>
      <c r="F211" s="105" t="s">
        <v>6</v>
      </c>
    </row>
    <row r="212" spans="1:6" ht="12" customHeight="1">
      <c r="A212" s="38" t="s">
        <v>2</v>
      </c>
      <c r="B212" s="104" t="str">
        <f>[23]Charts!J25</f>
        <v>0</v>
      </c>
      <c r="C212" s="104" t="str">
        <f>[23]Charts!K25</f>
        <v>0</v>
      </c>
      <c r="D212" s="104" t="str">
        <f>[23]Charts!L25</f>
        <v>0</v>
      </c>
      <c r="E212" s="104" t="str">
        <f>[23]Charts!M25</f>
        <v>0</v>
      </c>
      <c r="F212" s="104">
        <f>[23]Charts!N25</f>
        <v>0</v>
      </c>
    </row>
    <row r="213" spans="1:6" ht="12" customHeight="1">
      <c r="A213" s="38" t="s">
        <v>3</v>
      </c>
      <c r="B213" s="104" t="str">
        <f>[23]Charts!J26</f>
        <v>0</v>
      </c>
      <c r="C213" s="104" t="str">
        <f>[23]Charts!K26</f>
        <v>0</v>
      </c>
      <c r="D213" s="104" t="str">
        <f>[23]Charts!L26</f>
        <v>0</v>
      </c>
      <c r="E213" s="104" t="str">
        <f>[23]Charts!M26</f>
        <v>0</v>
      </c>
      <c r="F213" s="104">
        <f>[23]Charts!N26</f>
        <v>0</v>
      </c>
    </row>
    <row r="214" spans="1:6" ht="12" customHeight="1">
      <c r="A214" s="38" t="s">
        <v>4</v>
      </c>
      <c r="B214" s="104" t="str">
        <f>[23]Charts!J27</f>
        <v>0</v>
      </c>
      <c r="C214" s="104" t="str">
        <f>[23]Charts!K27</f>
        <v>0</v>
      </c>
      <c r="D214" s="104" t="str">
        <f>[23]Charts!L27</f>
        <v>0</v>
      </c>
      <c r="E214" s="104" t="str">
        <f>[23]Charts!M27</f>
        <v>0</v>
      </c>
      <c r="F214" s="104">
        <f>[23]Charts!N27</f>
        <v>0</v>
      </c>
    </row>
    <row r="215" spans="1:6" ht="12" customHeight="1">
      <c r="A215" s="38" t="s">
        <v>5</v>
      </c>
      <c r="B215" s="104" t="str">
        <f>[23]Charts!J28</f>
        <v>0</v>
      </c>
      <c r="C215" s="104" t="str">
        <f>[23]Charts!K28</f>
        <v>0</v>
      </c>
      <c r="D215" s="104" t="str">
        <f>[23]Charts!L28</f>
        <v>0</v>
      </c>
      <c r="E215" s="104" t="str">
        <f>[23]Charts!M28</f>
        <v>0</v>
      </c>
      <c r="F215" s="104">
        <f>[23]Charts!N28</f>
        <v>0</v>
      </c>
    </row>
    <row r="216" spans="1:6" ht="12" customHeight="1">
      <c r="A216" s="38" t="s">
        <v>6</v>
      </c>
      <c r="B216" s="104">
        <f>[23]Charts!J29</f>
        <v>0</v>
      </c>
      <c r="C216" s="104">
        <f>[23]Charts!K29</f>
        <v>0</v>
      </c>
      <c r="D216" s="104">
        <f>[23]Charts!L29</f>
        <v>0</v>
      </c>
      <c r="E216" s="104">
        <f>[23]Charts!M29</f>
        <v>0</v>
      </c>
      <c r="F216" s="104">
        <f>[23]Charts!N29</f>
        <v>0</v>
      </c>
    </row>
    <row r="217" spans="1:6" ht="12" customHeight="1">
      <c r="B217" s="106"/>
      <c r="C217" s="106"/>
      <c r="D217" s="106"/>
      <c r="E217" s="106"/>
      <c r="F217" s="106"/>
    </row>
    <row r="218" spans="1:6" ht="12" customHeight="1">
      <c r="B218" s="105" t="s">
        <v>104</v>
      </c>
      <c r="C218" s="105"/>
      <c r="D218" s="105"/>
      <c r="E218" s="105"/>
      <c r="F218" s="107"/>
    </row>
    <row r="219" spans="1:6" ht="12" customHeight="1">
      <c r="A219" s="38" t="s">
        <v>1</v>
      </c>
      <c r="B219" s="105" t="s">
        <v>2</v>
      </c>
      <c r="C219" s="105" t="s">
        <v>3</v>
      </c>
      <c r="D219" s="105" t="s">
        <v>4</v>
      </c>
      <c r="E219" s="105" t="s">
        <v>5</v>
      </c>
      <c r="F219" s="105" t="s">
        <v>6</v>
      </c>
    </row>
    <row r="220" spans="1:6" ht="12" customHeight="1">
      <c r="A220" s="38" t="s">
        <v>2</v>
      </c>
      <c r="B220" s="104" t="str">
        <f>[23]Charts!J35</f>
        <v>0</v>
      </c>
      <c r="C220" s="104" t="str">
        <f>[23]Charts!K35</f>
        <v>0</v>
      </c>
      <c r="D220" s="104" t="str">
        <f>[23]Charts!L35</f>
        <v>0</v>
      </c>
      <c r="E220" s="104" t="str">
        <f>[23]Charts!M35</f>
        <v>0</v>
      </c>
      <c r="F220" s="104">
        <f>[23]Charts!N35</f>
        <v>0</v>
      </c>
    </row>
    <row r="221" spans="1:6" ht="12" customHeight="1">
      <c r="A221" s="38" t="s">
        <v>3</v>
      </c>
      <c r="B221" s="104" t="str">
        <f>[23]Charts!J36</f>
        <v>0</v>
      </c>
      <c r="C221" s="104" t="str">
        <f>[23]Charts!K36</f>
        <v>0</v>
      </c>
      <c r="D221" s="104" t="str">
        <f>[23]Charts!L36</f>
        <v>0</v>
      </c>
      <c r="E221" s="104" t="str">
        <f>[23]Charts!M36</f>
        <v>0</v>
      </c>
      <c r="F221" s="104">
        <f>[23]Charts!N36</f>
        <v>0</v>
      </c>
    </row>
    <row r="222" spans="1:6" ht="12" customHeight="1">
      <c r="A222" s="38" t="s">
        <v>4</v>
      </c>
      <c r="B222" s="104" t="str">
        <f>[23]Charts!J37</f>
        <v>0</v>
      </c>
      <c r="C222" s="104" t="str">
        <f>[23]Charts!K37</f>
        <v>0</v>
      </c>
      <c r="D222" s="104" t="str">
        <f>[23]Charts!L37</f>
        <v>0</v>
      </c>
      <c r="E222" s="104" t="str">
        <f>[23]Charts!M37</f>
        <v>0</v>
      </c>
      <c r="F222" s="104">
        <f>[23]Charts!N37</f>
        <v>0</v>
      </c>
    </row>
    <row r="223" spans="1:6" ht="12" customHeight="1">
      <c r="A223" s="38" t="s">
        <v>5</v>
      </c>
      <c r="B223" s="104" t="str">
        <f>[23]Charts!J38</f>
        <v>0</v>
      </c>
      <c r="C223" s="104" t="str">
        <f>[23]Charts!K38</f>
        <v>0</v>
      </c>
      <c r="D223" s="104" t="str">
        <f>[23]Charts!L38</f>
        <v>0</v>
      </c>
      <c r="E223" s="104" t="str">
        <f>[23]Charts!M38</f>
        <v>0</v>
      </c>
      <c r="F223" s="104">
        <f>[23]Charts!N38</f>
        <v>0</v>
      </c>
    </row>
    <row r="224" spans="1:6" ht="12" customHeight="1">
      <c r="A224" s="38" t="s">
        <v>6</v>
      </c>
      <c r="B224" s="104">
        <f>[23]Charts!J39</f>
        <v>0</v>
      </c>
      <c r="C224" s="104">
        <f>[23]Charts!K39</f>
        <v>0</v>
      </c>
      <c r="D224" s="104">
        <f>[23]Charts!L39</f>
        <v>0</v>
      </c>
      <c r="E224" s="104">
        <f>[23]Charts!M39</f>
        <v>0</v>
      </c>
      <c r="F224" s="104">
        <f>[23]Charts!N39</f>
        <v>0</v>
      </c>
    </row>
  </sheetData>
  <customSheetViews>
    <customSheetView guid="{9214FEEF-37F5-4A47-978A-4943DD2B1233}" scale="85">
      <pane xSplit="1" topLeftCell="B1" activePane="topRight" state="frozen"/>
      <selection pane="topRight" activeCell="K57" sqref="K57"/>
      <pageMargins left="0.7" right="0.7" top="0.75" bottom="0.75" header="0.3" footer="0.3"/>
      <pageSetup paperSize="9" orientation="portrait" r:id="rId1"/>
    </customSheetView>
    <customSheetView guid="{394A0C55-342D-4325-99CE-F2CA790F2BA2}" scale="85" topLeftCell="A58">
      <pane xSplit="1" topLeftCell="B1" activePane="topRight" state="frozen"/>
      <selection pane="topRight" activeCell="A104" sqref="A104"/>
      <pageMargins left="0.7" right="0.7" top="0.75" bottom="0.75" header="0.3" footer="0.3"/>
      <pageSetup paperSize="9" orientation="portrait" r:id="rId2"/>
    </customSheetView>
  </customSheetViews>
  <phoneticPr fontId="20" type="noConversion"/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  <pageSetUpPr fitToPage="1"/>
  </sheetPr>
  <dimension ref="B1:X24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9.140625" style="15" customWidth="1"/>
    <col min="3" max="3" width="3" style="15" customWidth="1"/>
    <col min="4" max="4" width="5" style="15" customWidth="1"/>
    <col min="5" max="5" width="6.42578125" style="15" customWidth="1"/>
    <col min="6" max="6" width="4.85546875" style="15" customWidth="1"/>
    <col min="7" max="7" width="5.140625" style="15" customWidth="1"/>
    <col min="8" max="8" width="6.7109375" style="15" customWidth="1"/>
    <col min="9" max="9" width="5.28515625" style="15" customWidth="1"/>
    <col min="10" max="10" width="5.140625" style="15" customWidth="1"/>
    <col min="11" max="11" width="6.7109375" style="15" customWidth="1"/>
    <col min="12" max="12" width="4.5703125" style="15" customWidth="1"/>
    <col min="13" max="13" width="13.140625" style="15" customWidth="1"/>
    <col min="14" max="15" width="6.7109375" style="15" customWidth="1"/>
    <col min="16" max="16" width="7.42578125" style="15" customWidth="1"/>
    <col min="17" max="19" width="6.7109375" style="15" customWidth="1"/>
    <col min="20" max="20" width="2.5703125" style="15" customWidth="1"/>
    <col min="21" max="21" width="6.7109375" style="15" customWidth="1"/>
    <col min="22" max="22" width="4.7109375" style="15" customWidth="1"/>
    <col min="23" max="16384" width="9.140625" style="15"/>
  </cols>
  <sheetData>
    <row r="1" spans="2:24">
      <c r="B1" s="176"/>
    </row>
    <row r="2" spans="2:24" ht="14.25" customHeight="1">
      <c r="B2" s="46" t="s">
        <v>231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4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4" ht="12.75" customHeight="1">
      <c r="B4"/>
      <c r="C4"/>
      <c r="D4"/>
      <c r="E4"/>
      <c r="F4"/>
      <c r="G4"/>
      <c r="H4"/>
      <c r="I4"/>
      <c r="J4"/>
      <c r="K4"/>
    </row>
    <row r="5" spans="2:24" ht="14.25">
      <c r="B5" s="19"/>
    </row>
    <row r="6" spans="2:24" ht="33" customHeight="1">
      <c r="B6" s="34" t="s">
        <v>43</v>
      </c>
      <c r="C6" s="34"/>
      <c r="D6" s="304" t="s">
        <v>11</v>
      </c>
      <c r="E6" s="304"/>
      <c r="F6" s="304"/>
      <c r="G6" s="304" t="s">
        <v>230</v>
      </c>
      <c r="H6" s="304"/>
      <c r="I6" s="304"/>
      <c r="J6" s="304" t="s">
        <v>174</v>
      </c>
      <c r="K6" s="304"/>
      <c r="L6" s="304"/>
      <c r="M6" s="263" t="s">
        <v>220</v>
      </c>
      <c r="N6" s="304" t="s">
        <v>233</v>
      </c>
      <c r="O6" s="304"/>
      <c r="P6" s="304"/>
      <c r="Q6" s="304" t="s">
        <v>152</v>
      </c>
      <c r="R6" s="304"/>
      <c r="S6" s="304"/>
      <c r="T6" s="304" t="s">
        <v>234</v>
      </c>
      <c r="U6" s="304" t="s">
        <v>154</v>
      </c>
      <c r="V6" s="304"/>
      <c r="W6" s="18"/>
      <c r="X6" s="18"/>
    </row>
    <row r="7" spans="2:24" ht="23.25" customHeight="1">
      <c r="B7" s="35" t="s">
        <v>7</v>
      </c>
      <c r="C7" s="35"/>
      <c r="D7" s="305">
        <v>115</v>
      </c>
      <c r="E7" s="305"/>
      <c r="F7" s="305"/>
      <c r="G7" s="306">
        <f>DataPack!$C$3</f>
        <v>45</v>
      </c>
      <c r="H7" s="306"/>
      <c r="I7" s="306"/>
      <c r="J7" s="305">
        <f>DataPack!$D$3</f>
        <v>1</v>
      </c>
      <c r="K7" s="305"/>
      <c r="L7" s="305"/>
      <c r="M7" s="264">
        <f>DataPack!$E$3</f>
        <v>1</v>
      </c>
      <c r="N7" s="306">
        <f>DataPack!$F$3</f>
        <v>37</v>
      </c>
      <c r="O7" s="306"/>
      <c r="P7" s="306"/>
      <c r="Q7" s="306">
        <v>22</v>
      </c>
      <c r="R7" s="306"/>
      <c r="S7" s="306"/>
      <c r="U7" s="305">
        <v>9</v>
      </c>
      <c r="V7" s="305"/>
      <c r="W7" s="18"/>
      <c r="X7" s="18"/>
    </row>
    <row r="8" spans="2:24" ht="23.25" customHeight="1">
      <c r="B8" s="36" t="s">
        <v>8</v>
      </c>
      <c r="C8" s="36"/>
      <c r="D8" s="305">
        <f>DataPack!$B4</f>
        <v>7</v>
      </c>
      <c r="E8" s="305"/>
      <c r="F8" s="305"/>
      <c r="G8" s="305">
        <f>DataPack!$C$4</f>
        <v>5</v>
      </c>
      <c r="H8" s="305"/>
      <c r="I8" s="305"/>
      <c r="J8" s="305">
        <f xml:space="preserve"> DataPack!$D$4</f>
        <v>0</v>
      </c>
      <c r="K8" s="305"/>
      <c r="L8" s="305"/>
      <c r="M8" s="264">
        <v>0</v>
      </c>
      <c r="N8" s="305">
        <f>DataPack!$F$4</f>
        <v>2</v>
      </c>
      <c r="O8" s="305"/>
      <c r="P8" s="305"/>
      <c r="Q8" s="305">
        <f xml:space="preserve"> DataPack!$G$4</f>
        <v>0</v>
      </c>
      <c r="R8" s="305"/>
      <c r="S8" s="305"/>
      <c r="U8" s="305">
        <f>DataPack!$I4</f>
        <v>0</v>
      </c>
      <c r="V8" s="305"/>
      <c r="W8" s="18"/>
      <c r="X8" s="18"/>
    </row>
    <row r="9" spans="2:24" ht="23.25" customHeight="1">
      <c r="B9" s="36" t="s">
        <v>150</v>
      </c>
      <c r="C9" s="36"/>
      <c r="D9" s="305">
        <f>DataPack!$B5</f>
        <v>0</v>
      </c>
      <c r="E9" s="305"/>
      <c r="F9" s="305"/>
      <c r="G9" s="305">
        <f>DataPack!$C$5</f>
        <v>0</v>
      </c>
      <c r="H9" s="305"/>
      <c r="I9" s="305"/>
      <c r="J9" s="305">
        <f xml:space="preserve"> DataPack!$D$5</f>
        <v>0</v>
      </c>
      <c r="K9" s="305"/>
      <c r="L9" s="305"/>
      <c r="M9" s="264">
        <v>0</v>
      </c>
      <c r="N9" s="305">
        <f>DataPack!$F$5</f>
        <v>0</v>
      </c>
      <c r="O9" s="305"/>
      <c r="P9" s="305"/>
      <c r="Q9" s="305">
        <f xml:space="preserve"> DataPack!$G$5</f>
        <v>0</v>
      </c>
      <c r="R9" s="305"/>
      <c r="S9" s="305"/>
      <c r="U9" s="305">
        <f>DataPack!$I5</f>
        <v>0</v>
      </c>
      <c r="V9" s="305"/>
      <c r="W9" s="18"/>
      <c r="X9" s="18"/>
    </row>
    <row r="10" spans="2:24" ht="23.25" customHeight="1">
      <c r="B10" s="273" t="s">
        <v>9</v>
      </c>
      <c r="D10" s="305">
        <f>DataPack!$B6</f>
        <v>1</v>
      </c>
      <c r="E10" s="305"/>
      <c r="F10" s="305"/>
      <c r="G10" s="305">
        <f>DataPack!$C$6</f>
        <v>0</v>
      </c>
      <c r="H10" s="305"/>
      <c r="I10" s="305"/>
      <c r="J10" s="305">
        <f xml:space="preserve"> DataPack!$D$6</f>
        <v>0</v>
      </c>
      <c r="K10" s="305"/>
      <c r="L10" s="305"/>
      <c r="M10" s="264">
        <v>0</v>
      </c>
      <c r="N10" s="305">
        <v>1</v>
      </c>
      <c r="O10" s="305"/>
      <c r="P10" s="305"/>
      <c r="Q10" s="305">
        <f xml:space="preserve"> DataPack!$G$6</f>
        <v>0</v>
      </c>
      <c r="R10" s="305"/>
      <c r="S10" s="305"/>
      <c r="U10" s="305">
        <f>DataPack!$I6</f>
        <v>0</v>
      </c>
      <c r="V10" s="305"/>
      <c r="W10" s="18"/>
      <c r="X10" s="18"/>
    </row>
    <row r="11" spans="2:24">
      <c r="U11" s="305"/>
      <c r="V11" s="305"/>
      <c r="W11" s="18"/>
      <c r="X11" s="18"/>
    </row>
    <row r="12" spans="2:24">
      <c r="B12" s="103" t="s">
        <v>6</v>
      </c>
      <c r="D12" s="307">
        <f>SUM(D7:F11)</f>
        <v>123</v>
      </c>
      <c r="E12" s="307"/>
      <c r="F12" s="307"/>
      <c r="G12" s="307">
        <f>SUM(G7:I11)</f>
        <v>50</v>
      </c>
      <c r="H12" s="307"/>
      <c r="I12" s="307"/>
      <c r="J12" s="308">
        <f>SUM(J7:L11)</f>
        <v>1</v>
      </c>
      <c r="K12" s="308"/>
      <c r="L12" s="308"/>
      <c r="M12" s="265">
        <f>SUM(M7:M11)</f>
        <v>1</v>
      </c>
      <c r="N12" s="308">
        <f>SUM(N7:P11)</f>
        <v>40</v>
      </c>
      <c r="O12" s="308"/>
      <c r="P12" s="308"/>
      <c r="Q12" s="308">
        <f>SUM(Q7:S11)</f>
        <v>22</v>
      </c>
      <c r="R12" s="308"/>
      <c r="S12" s="308"/>
      <c r="U12" s="307">
        <f>SUM(U7:V11)</f>
        <v>9</v>
      </c>
      <c r="V12" s="307"/>
      <c r="W12" s="18"/>
      <c r="X12" s="18"/>
    </row>
    <row r="13" spans="2:24">
      <c r="B13" s="153"/>
      <c r="C13" s="153"/>
      <c r="D13" s="175"/>
      <c r="E13" s="153"/>
      <c r="F13" s="153"/>
      <c r="G13" s="153"/>
      <c r="H13" s="153"/>
      <c r="I13" s="153"/>
      <c r="J13" s="148"/>
      <c r="K13" s="148"/>
      <c r="L13" s="148"/>
      <c r="M13" s="148"/>
      <c r="N13" s="148"/>
      <c r="O13" s="144"/>
      <c r="P13" s="144"/>
      <c r="Q13" s="144"/>
      <c r="T13" s="27"/>
      <c r="U13" s="182" t="s">
        <v>120</v>
      </c>
      <c r="V13" s="182"/>
      <c r="W13" s="18"/>
      <c r="X13" s="18"/>
    </row>
    <row r="14" spans="2:24">
      <c r="B14" s="158" t="s">
        <v>92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T14" s="18"/>
      <c r="U14" s="18"/>
      <c r="V14" s="18"/>
      <c r="W14" s="18"/>
    </row>
    <row r="15" spans="2:24">
      <c r="B15" s="157" t="s">
        <v>155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2:24">
      <c r="B16" s="157" t="s">
        <v>221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2:17">
      <c r="B17" s="157" t="s">
        <v>246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2:17">
      <c r="B18" s="157" t="s">
        <v>235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2:17">
      <c r="B19" s="15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2:17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4" spans="2:17">
      <c r="B24"/>
    </row>
  </sheetData>
  <sheetProtection sheet="1" objects="1" scenarios="1"/>
  <customSheetViews>
    <customSheetView guid="{9214FEEF-37F5-4A47-978A-4943DD2B1233}" showGridLines="0" fitToPage="1">
      <selection activeCell="J10" sqref="J10:L10"/>
      <pageMargins left="0.75" right="0.75" top="1" bottom="1" header="0.5" footer="0.5"/>
      <pageSetup paperSize="9" scale="90" fitToHeight="0" orientation="landscape" r:id="rId1"/>
      <headerFooter alignWithMargins="0"/>
    </customSheetView>
    <customSheetView guid="{394A0C55-342D-4325-99CE-F2CA790F2BA2}" showGridLines="0" fitToPage="1">
      <selection activeCell="S6" sqref="S6:U6"/>
      <pageMargins left="0.75" right="0.75" top="1" bottom="1" header="0.5" footer="0.5"/>
      <pageSetup paperSize="9" scale="90" fitToHeight="0" orientation="landscape" r:id="rId2"/>
      <headerFooter alignWithMargins="0"/>
    </customSheetView>
  </customSheetViews>
  <mergeCells count="37">
    <mergeCell ref="D12:F12"/>
    <mergeCell ref="G12:I12"/>
    <mergeCell ref="N12:P12"/>
    <mergeCell ref="J10:L10"/>
    <mergeCell ref="N9:P9"/>
    <mergeCell ref="J9:L9"/>
    <mergeCell ref="D9:F9"/>
    <mergeCell ref="D10:F10"/>
    <mergeCell ref="G9:I9"/>
    <mergeCell ref="J12:L12"/>
    <mergeCell ref="N7:P7"/>
    <mergeCell ref="N8:P8"/>
    <mergeCell ref="G10:I10"/>
    <mergeCell ref="J8:L8"/>
    <mergeCell ref="N6:P6"/>
    <mergeCell ref="J6:L6"/>
    <mergeCell ref="J7:L7"/>
    <mergeCell ref="N10:P10"/>
    <mergeCell ref="Q6:S6"/>
    <mergeCell ref="Q7:S7"/>
    <mergeCell ref="U12:V12"/>
    <mergeCell ref="T6:V6"/>
    <mergeCell ref="Q9:S9"/>
    <mergeCell ref="Q10:S10"/>
    <mergeCell ref="Q8:S8"/>
    <mergeCell ref="U7:V7"/>
    <mergeCell ref="U8:V8"/>
    <mergeCell ref="U9:V9"/>
    <mergeCell ref="Q12:S12"/>
    <mergeCell ref="U10:V10"/>
    <mergeCell ref="U11:V11"/>
    <mergeCell ref="D6:F6"/>
    <mergeCell ref="D8:F8"/>
    <mergeCell ref="D7:F7"/>
    <mergeCell ref="G8:I8"/>
    <mergeCell ref="G6:I6"/>
    <mergeCell ref="G7:I7"/>
  </mergeCells>
  <phoneticPr fontId="3" type="noConversion"/>
  <pageMargins left="0.75" right="0.75" top="1" bottom="1" header="0.5" footer="0.5"/>
  <pageSetup paperSize="9" scale="73" fitToHeight="0" orientation="landscape" r:id="rId3"/>
  <headerFooter alignWithMargins="0"/>
  <ignoredErrors>
    <ignoredError sqref="G7:I7 N8:S9 U8:V10 V11 D12:F12 V7 R12:S12 O12:P12 K12:L12 H12:I12 V12 G12 J12 N12 Q12 T12:U12 G10:I10 N11:S11 J10:L10 O10:S10 G9:I9 G8:I8 E7:F7 D8:F10 N7 R7:S7 J7:L7 D11:L11 J8:L9 M7:M10 M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1:R17"/>
  <sheetViews>
    <sheetView showGridLines="0" zoomScaleNormal="100" workbookViewId="0"/>
  </sheetViews>
  <sheetFormatPr defaultRowHeight="12.75"/>
  <cols>
    <col min="1" max="1" width="3.5703125" customWidth="1"/>
    <col min="2" max="2" width="16" customWidth="1"/>
    <col min="3" max="3" width="4.42578125" customWidth="1"/>
    <col min="4" max="4" width="10.42578125" customWidth="1"/>
    <col min="6" max="6" width="11.7109375" customWidth="1"/>
    <col min="7" max="7" width="11.5703125" customWidth="1"/>
    <col min="8" max="8" width="3.42578125" customWidth="1"/>
    <col min="9" max="9" width="11.5703125" customWidth="1"/>
    <col min="10" max="17" width="7.5703125" customWidth="1"/>
  </cols>
  <sheetData>
    <row r="1" spans="2:18">
      <c r="B1" s="249"/>
    </row>
    <row r="2" spans="2:18" ht="14.25">
      <c r="B2" s="61" t="s">
        <v>197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8">
      <c r="B3" s="6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8" ht="12.75" customHeight="1">
      <c r="B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12.75" customHeight="1">
      <c r="B5" s="114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8" ht="34.5" customHeight="1">
      <c r="B6" s="115"/>
      <c r="H6" s="18"/>
      <c r="I6" s="312" t="s">
        <v>93</v>
      </c>
      <c r="J6" s="314" t="s">
        <v>2</v>
      </c>
      <c r="K6" s="314"/>
      <c r="L6" s="314" t="s">
        <v>3</v>
      </c>
      <c r="M6" s="314"/>
      <c r="N6" s="304" t="s">
        <v>158</v>
      </c>
      <c r="O6" s="304"/>
      <c r="P6" s="314" t="s">
        <v>5</v>
      </c>
      <c r="Q6" s="314"/>
    </row>
    <row r="7" spans="2:18">
      <c r="B7" s="116"/>
      <c r="C7" s="116"/>
      <c r="D7" s="116"/>
      <c r="E7" s="116"/>
      <c r="F7" s="116"/>
      <c r="G7" s="116"/>
      <c r="H7" s="20"/>
      <c r="I7" s="313"/>
      <c r="J7" s="26" t="s">
        <v>61</v>
      </c>
      <c r="K7" s="26" t="s">
        <v>69</v>
      </c>
      <c r="L7" s="26" t="s">
        <v>61</v>
      </c>
      <c r="M7" s="26" t="s">
        <v>69</v>
      </c>
      <c r="N7" s="26" t="s">
        <v>61</v>
      </c>
      <c r="O7" s="26" t="s">
        <v>69</v>
      </c>
      <c r="P7" s="25" t="s">
        <v>61</v>
      </c>
      <c r="Q7" s="25" t="s">
        <v>69</v>
      </c>
    </row>
    <row r="8" spans="2:18">
      <c r="B8" s="18"/>
      <c r="C8" s="18"/>
      <c r="D8" s="18"/>
      <c r="E8" s="18"/>
      <c r="F8" s="18"/>
      <c r="G8" s="18"/>
      <c r="H8" s="18"/>
      <c r="I8" s="28"/>
      <c r="J8" s="27"/>
      <c r="K8" s="27"/>
      <c r="L8" s="27"/>
      <c r="M8" s="27"/>
      <c r="N8" s="27"/>
      <c r="O8" s="27"/>
      <c r="P8" s="18"/>
      <c r="Q8" s="15"/>
    </row>
    <row r="9" spans="2:18" ht="24" customHeight="1">
      <c r="B9" s="311" t="s">
        <v>1</v>
      </c>
      <c r="C9" s="311"/>
      <c r="D9" s="311"/>
      <c r="E9" s="311"/>
      <c r="F9" s="311"/>
      <c r="G9" s="311"/>
      <c r="H9" s="59"/>
      <c r="I9" s="26">
        <f>J9+L9+N9+P9</f>
        <v>111</v>
      </c>
      <c r="J9" s="142">
        <f xml:space="preserve"> DataPack!$B12</f>
        <v>5</v>
      </c>
      <c r="K9" s="94">
        <f>IF(ISERROR(100*(J9/$I9)),"0",(100*(J9/$I9)))</f>
        <v>4.5045045045045047</v>
      </c>
      <c r="L9" s="142">
        <f>DataPack!$C12</f>
        <v>60</v>
      </c>
      <c r="M9" s="94">
        <f>IF(ISERROR(100*(L9/$I9)),"0",(100*(L9/$I9)))</f>
        <v>54.054054054054056</v>
      </c>
      <c r="N9" s="142">
        <f xml:space="preserve"> DataPack!$D12</f>
        <v>34</v>
      </c>
      <c r="O9" s="94">
        <f>IF(ISERROR(100*(N9/$I9)),"0",(100*(N9/$I9)))</f>
        <v>30.630630630630627</v>
      </c>
      <c r="P9" s="142">
        <f xml:space="preserve"> DataPack!$E12</f>
        <v>12</v>
      </c>
      <c r="Q9" s="94">
        <f>IF(ISERROR(100*(P9/$I9)),"0",(100*(P9/$I9)))</f>
        <v>10.810810810810811</v>
      </c>
    </row>
    <row r="10" spans="2:18" ht="24" customHeight="1">
      <c r="B10" s="311" t="s">
        <v>102</v>
      </c>
      <c r="C10" s="311"/>
      <c r="D10" s="311"/>
      <c r="E10" s="311"/>
      <c r="F10" s="311"/>
      <c r="G10" s="311"/>
      <c r="H10" s="95"/>
      <c r="I10" s="26">
        <f>J10+L10+N10+P10</f>
        <v>111</v>
      </c>
      <c r="J10" s="142">
        <f xml:space="preserve"> DataPack!$B13</f>
        <v>8</v>
      </c>
      <c r="K10" s="94">
        <f>IF(ISERROR(100*(J10/$I10)),"0",(100*(J10/$I10)))</f>
        <v>7.2072072072072073</v>
      </c>
      <c r="L10" s="142">
        <f>DataPack!$C13</f>
        <v>49</v>
      </c>
      <c r="M10" s="94">
        <f>IF(ISERROR(100*(L10/$I10)),"0",(100*(L10/$I10)))</f>
        <v>44.144144144144143</v>
      </c>
      <c r="N10" s="142">
        <f xml:space="preserve"> DataPack!$D13</f>
        <v>43</v>
      </c>
      <c r="O10" s="94">
        <f>IF(ISERROR(100*(N10/$I10)),"0",(100*(N10/$I10)))</f>
        <v>38.738738738738739</v>
      </c>
      <c r="P10" s="142">
        <f xml:space="preserve"> DataPack!$E13</f>
        <v>11</v>
      </c>
      <c r="Q10" s="94">
        <f>IF(ISERROR(100*(P10/$I10)),"0",(100*(P10/$I10)))</f>
        <v>9.9099099099099099</v>
      </c>
    </row>
    <row r="11" spans="2:18" ht="24" customHeight="1">
      <c r="B11" s="310" t="s">
        <v>156</v>
      </c>
      <c r="C11" s="310"/>
      <c r="D11" s="310"/>
      <c r="E11" s="310"/>
      <c r="F11" s="310"/>
      <c r="G11" s="310"/>
      <c r="H11" s="95"/>
      <c r="I11" s="26">
        <f>J11+L11+N11+P11</f>
        <v>111</v>
      </c>
      <c r="J11" s="142">
        <f xml:space="preserve"> DataPack!$B14</f>
        <v>5</v>
      </c>
      <c r="K11" s="94">
        <f>IF(ISERROR(100*(J11/$I11)),"0",(100*(J11/$I11)))</f>
        <v>4.5045045045045047</v>
      </c>
      <c r="L11" s="142">
        <f>DataPack!$C14</f>
        <v>63</v>
      </c>
      <c r="M11" s="94">
        <f>IF(ISERROR(100*(L11/$I11)),"0",(100*(L11/$I11)))</f>
        <v>56.756756756756758</v>
      </c>
      <c r="N11" s="142">
        <f xml:space="preserve"> DataPack!$D14</f>
        <v>36</v>
      </c>
      <c r="O11" s="94">
        <f>IF(ISERROR(100*(N11/$I11)),"0",(100*(N11/$I11)))</f>
        <v>32.432432432432435</v>
      </c>
      <c r="P11" s="142">
        <f xml:space="preserve"> DataPack!$E14</f>
        <v>7</v>
      </c>
      <c r="Q11" s="94">
        <f>IF(ISERROR(100*(P11/$I11)),"0",(100*(P11/$I11)))</f>
        <v>6.3063063063063058</v>
      </c>
    </row>
    <row r="12" spans="2:18" ht="24" customHeight="1">
      <c r="B12" s="309" t="s">
        <v>157</v>
      </c>
      <c r="C12" s="309"/>
      <c r="D12" s="309"/>
      <c r="E12" s="309"/>
      <c r="F12" s="309"/>
      <c r="G12" s="309"/>
      <c r="H12" s="95"/>
      <c r="I12" s="26">
        <f>J12+L12+N12+P12</f>
        <v>111</v>
      </c>
      <c r="J12" s="142">
        <f xml:space="preserve"> DataPack!$B15</f>
        <v>9</v>
      </c>
      <c r="K12" s="94">
        <f>IF(ISERROR(100*(J12/$I12)),"0",(100*(J12/$I12)))</f>
        <v>8.1081081081081088</v>
      </c>
      <c r="L12" s="142">
        <f>DataPack!$C15</f>
        <v>56</v>
      </c>
      <c r="M12" s="94">
        <f>IF(ISERROR(100*(L12/$I12)),"0",(100*(L12/$I12)))</f>
        <v>50.450450450450447</v>
      </c>
      <c r="N12" s="142">
        <f xml:space="preserve"> DataPack!$D15</f>
        <v>36</v>
      </c>
      <c r="O12" s="94">
        <f>IF(ISERROR(100*(N12/$I12)),"0",(100*(N12/$I12)))</f>
        <v>32.432432432432435</v>
      </c>
      <c r="P12" s="142">
        <f xml:space="preserve"> DataPack!$E15</f>
        <v>10</v>
      </c>
      <c r="Q12" s="94">
        <f>IF(ISERROR(100*(P12/$I12)),"0",(100*(P12/$I12)))</f>
        <v>9.0090090090090094</v>
      </c>
    </row>
    <row r="13" spans="2: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15" t="s">
        <v>120</v>
      </c>
      <c r="N13" s="315"/>
      <c r="O13" s="315"/>
      <c r="P13" s="315"/>
      <c r="Q13" s="315"/>
      <c r="R13" s="131"/>
    </row>
    <row r="14" spans="2:18">
      <c r="B14" s="177" t="s">
        <v>245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9"/>
      <c r="R14" s="180"/>
    </row>
    <row r="15" spans="2:18">
      <c r="B15" s="177" t="s">
        <v>144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9"/>
      <c r="R15" s="180"/>
    </row>
    <row r="16" spans="2:18"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  <c r="R16" s="180"/>
    </row>
    <row r="17" spans="2:18">
      <c r="B17" s="13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0"/>
      <c r="R17" s="131"/>
    </row>
  </sheetData>
  <sheetProtection sheet="1" objects="1" scenarios="1"/>
  <customSheetViews>
    <customSheetView guid="{9214FEEF-37F5-4A47-978A-4943DD2B1233}" showGridLines="0" fitToPage="1">
      <selection activeCell="B2" sqref="B2"/>
      <pageMargins left="0.75" right="0.75" top="1" bottom="1" header="0.5" footer="0.5"/>
      <pageSetup paperSize="9" scale="88" fitToHeight="0" orientation="landscape" r:id="rId1"/>
      <headerFooter alignWithMargins="0"/>
    </customSheetView>
    <customSheetView guid="{394A0C55-342D-4325-99CE-F2CA790F2BA2}" showGridLines="0" fitToPage="1">
      <selection activeCell="B1" sqref="B1"/>
      <pageMargins left="0.75" right="0.75" top="1" bottom="1" header="0.5" footer="0.5"/>
      <pageSetup paperSize="9" scale="88" fitToHeight="0" orientation="landscape" r:id="rId2"/>
      <headerFooter alignWithMargins="0"/>
    </customSheetView>
  </customSheetViews>
  <mergeCells count="10">
    <mergeCell ref="L6:M6"/>
    <mergeCell ref="M13:Q13"/>
    <mergeCell ref="N6:O6"/>
    <mergeCell ref="P6:Q6"/>
    <mergeCell ref="J6:K6"/>
    <mergeCell ref="B12:G12"/>
    <mergeCell ref="B11:G11"/>
    <mergeCell ref="B10:G10"/>
    <mergeCell ref="B9:G9"/>
    <mergeCell ref="I6:I7"/>
  </mergeCells>
  <phoneticPr fontId="20" type="noConversion"/>
  <pageMargins left="0.75" right="0.75" top="1" bottom="1" header="0.5" footer="0.5"/>
  <pageSetup paperSize="9" scale="83" fitToHeight="0" orientation="landscape" r:id="rId3"/>
  <headerFooter alignWithMargins="0"/>
  <ignoredErrors>
    <ignoredError sqref="I9:K12 Q9:Q12" unlockedFormula="1"/>
    <ignoredError sqref="L9:O12 P9:P1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B2:R19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.85546875" style="15" customWidth="1"/>
    <col min="7" max="7" width="13.1406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8.42578125" style="15" customWidth="1"/>
    <col min="16" max="16" width="7.5703125" style="15" customWidth="1"/>
    <col min="17" max="17" width="7.5703125" style="28" customWidth="1"/>
    <col min="18" max="16384" width="9.140625" style="15"/>
  </cols>
  <sheetData>
    <row r="2" spans="2:18" ht="14.25" customHeight="1">
      <c r="B2" s="61" t="s">
        <v>198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8" ht="14.2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8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24.75" customHeight="1">
      <c r="B5" s="115"/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  <c r="R5" s="29"/>
    </row>
    <row r="6" spans="2:18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25" t="s">
        <v>61</v>
      </c>
      <c r="Q6" s="25" t="s">
        <v>69</v>
      </c>
    </row>
    <row r="7" spans="2:18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15"/>
    </row>
    <row r="8" spans="2:18" ht="24" customHeight="1">
      <c r="B8" s="311" t="s">
        <v>1</v>
      </c>
      <c r="C8" s="311"/>
      <c r="D8" s="311"/>
      <c r="E8" s="311"/>
      <c r="F8" s="311"/>
      <c r="G8" s="311"/>
      <c r="H8" s="59"/>
      <c r="I8" s="26">
        <f>J8+L8+N8+P8</f>
        <v>50</v>
      </c>
      <c r="J8" s="142">
        <f>DataPack!$B19</f>
        <v>4</v>
      </c>
      <c r="K8" s="94">
        <f>IF(ISERROR(100*(J8/$I8)),"0",(100*(J8/$I8)))</f>
        <v>8</v>
      </c>
      <c r="L8" s="142">
        <f>DataPack!$C19</f>
        <v>29</v>
      </c>
      <c r="M8" s="94">
        <f>IF(ISERROR(100*(L8/$I8)),"0",(100*(L8/$I8)))</f>
        <v>57.999999999999993</v>
      </c>
      <c r="N8" s="142">
        <f>DataPack!$D19</f>
        <v>13</v>
      </c>
      <c r="O8" s="94">
        <f>IF(ISERROR(100*(N8/$I8)),"0",(100*(N8/$I8)))</f>
        <v>26</v>
      </c>
      <c r="P8" s="142">
        <f>DataPack!$E19</f>
        <v>4</v>
      </c>
      <c r="Q8" s="94">
        <f>IF(ISERROR(100*(P8/$I8)),"0",(100*(P8/$I8)))</f>
        <v>8</v>
      </c>
    </row>
    <row r="9" spans="2:18" ht="24" customHeight="1">
      <c r="B9" s="311" t="s">
        <v>102</v>
      </c>
      <c r="C9" s="311"/>
      <c r="D9" s="311"/>
      <c r="E9" s="311"/>
      <c r="F9" s="311"/>
      <c r="G9" s="311"/>
      <c r="H9" s="30"/>
      <c r="I9" s="26">
        <f>J9+L9+N9+P9</f>
        <v>50</v>
      </c>
      <c r="J9" s="142">
        <f>DataPack!$B20</f>
        <v>5</v>
      </c>
      <c r="K9" s="94">
        <f>IF(ISERROR(100*(J9/$I9)),"0",(100*(J9/$I9)))</f>
        <v>10</v>
      </c>
      <c r="L9" s="142">
        <f>DataPack!$C20</f>
        <v>21</v>
      </c>
      <c r="M9" s="94">
        <f>IF(ISERROR(100*(L9/$I9)),"0",(100*(L9/$I9)))</f>
        <v>42</v>
      </c>
      <c r="N9" s="142">
        <f>DataPack!$D20</f>
        <v>18</v>
      </c>
      <c r="O9" s="94">
        <f>IF(ISERROR(100*(N9/$I9)),"0",(100*(N9/$I9)))</f>
        <v>36</v>
      </c>
      <c r="P9" s="142">
        <f>DataPack!$E20</f>
        <v>6</v>
      </c>
      <c r="Q9" s="94">
        <f>IF(ISERROR(100*(P9/$I9)),"0",(100*(P9/$I9)))</f>
        <v>12</v>
      </c>
    </row>
    <row r="10" spans="2:18" ht="24" customHeight="1">
      <c r="B10" s="310" t="s">
        <v>156</v>
      </c>
      <c r="C10" s="310"/>
      <c r="D10" s="310"/>
      <c r="E10" s="310"/>
      <c r="F10" s="310"/>
      <c r="G10" s="310"/>
      <c r="H10" s="30"/>
      <c r="I10" s="26">
        <f>J10+L10+N10+P10</f>
        <v>50</v>
      </c>
      <c r="J10" s="142">
        <f>DataPack!$B21</f>
        <v>4</v>
      </c>
      <c r="K10" s="94">
        <f>IF(ISERROR(100*(J10/$I10)),"0",(100*(J10/$I10)))</f>
        <v>8</v>
      </c>
      <c r="L10" s="142">
        <f>DataPack!$C21</f>
        <v>32</v>
      </c>
      <c r="M10" s="94">
        <f>IF(ISERROR(100*(L10/$I10)),"0",(100*(L10/$I10)))</f>
        <v>64</v>
      </c>
      <c r="N10" s="142">
        <f>DataPack!$D21</f>
        <v>11</v>
      </c>
      <c r="O10" s="94">
        <f>IF(ISERROR(100*(N10/$I10)),"0",(100*(N10/$I10)))</f>
        <v>22</v>
      </c>
      <c r="P10" s="142">
        <f>DataPack!$E21</f>
        <v>3</v>
      </c>
      <c r="Q10" s="94">
        <f>IF(ISERROR(100*(P10/$I10)),"0",(100*(P10/$I10)))</f>
        <v>6</v>
      </c>
    </row>
    <row r="11" spans="2:18" ht="24" customHeight="1">
      <c r="B11" s="309" t="s">
        <v>157</v>
      </c>
      <c r="C11" s="309"/>
      <c r="D11" s="309"/>
      <c r="E11" s="309"/>
      <c r="F11" s="309"/>
      <c r="G11" s="309"/>
      <c r="H11" s="30"/>
      <c r="I11" s="26">
        <f>J11+L11+N11+P11</f>
        <v>50</v>
      </c>
      <c r="J11" s="142">
        <f>DataPack!$B22</f>
        <v>5</v>
      </c>
      <c r="K11" s="94">
        <f>IF(ISERROR(100*(J11/$I11)),"0",(100*(J11/$I11)))</f>
        <v>10</v>
      </c>
      <c r="L11" s="142">
        <f>DataPack!$C22</f>
        <v>29</v>
      </c>
      <c r="M11" s="94">
        <f>IF(ISERROR(100*(L11/$I11)),"0",(100*(L11/$I11)))</f>
        <v>57.999999999999993</v>
      </c>
      <c r="N11" s="142">
        <f>DataPack!$D22</f>
        <v>14</v>
      </c>
      <c r="O11" s="94">
        <f>IF(ISERROR(100*(N11/$I11)),"0",(100*(N11/$I11)))</f>
        <v>28.000000000000004</v>
      </c>
      <c r="P11" s="142">
        <f>DataPack!$E22</f>
        <v>2</v>
      </c>
      <c r="Q11" s="94">
        <f>IF(ISERROR(100*(P11/$I11)),"0",(100*(P11/$I11)))</f>
        <v>4</v>
      </c>
    </row>
    <row r="12" spans="2:18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315" t="s">
        <v>141</v>
      </c>
      <c r="N12" s="315"/>
      <c r="O12" s="315"/>
      <c r="P12" s="315"/>
      <c r="Q12" s="315"/>
      <c r="R12" s="144"/>
    </row>
    <row r="13" spans="2:18">
      <c r="B13" s="171" t="s">
        <v>232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74"/>
      <c r="R13" s="144"/>
    </row>
    <row r="14" spans="2:18" ht="13.5" customHeight="1">
      <c r="B14" s="171" t="s">
        <v>144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74"/>
      <c r="R14" s="144"/>
    </row>
    <row r="15" spans="2:18">
      <c r="B15" s="171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74"/>
      <c r="R15" s="144"/>
    </row>
    <row r="16" spans="2:18">
      <c r="B16" s="144"/>
      <c r="C16" s="148"/>
      <c r="D16" s="144"/>
      <c r="E16" s="144"/>
      <c r="F16" s="144"/>
      <c r="G16" s="144"/>
      <c r="H16" s="148"/>
      <c r="I16" s="144"/>
      <c r="J16" s="144"/>
      <c r="K16" s="144"/>
      <c r="L16" s="144"/>
      <c r="M16" s="148"/>
      <c r="N16" s="148"/>
      <c r="O16" s="148"/>
      <c r="P16" s="148"/>
      <c r="Q16" s="174"/>
      <c r="R16" s="144"/>
    </row>
    <row r="17" spans="2:18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74"/>
      <c r="R17" s="144"/>
    </row>
    <row r="18" spans="2:18">
      <c r="B18" s="144"/>
      <c r="C18" s="148"/>
      <c r="D18" s="144"/>
      <c r="E18" s="144"/>
      <c r="F18" s="144"/>
      <c r="G18" s="144"/>
      <c r="H18" s="148"/>
      <c r="I18" s="144"/>
      <c r="J18" s="144"/>
      <c r="K18" s="144"/>
      <c r="L18" s="144"/>
      <c r="M18" s="144"/>
      <c r="N18" s="144"/>
      <c r="O18" s="144"/>
      <c r="P18" s="144"/>
      <c r="Q18" s="147"/>
      <c r="R18" s="144"/>
    </row>
    <row r="19" spans="2:18">
      <c r="B19" s="144"/>
      <c r="C19" s="148"/>
      <c r="D19" s="144"/>
      <c r="E19" s="144"/>
      <c r="F19" s="144"/>
      <c r="G19" s="144"/>
      <c r="H19" s="148"/>
      <c r="I19" s="144"/>
      <c r="J19" s="144"/>
      <c r="K19" s="144"/>
      <c r="L19" s="144"/>
      <c r="M19" s="144"/>
      <c r="N19" s="144"/>
      <c r="O19" s="144"/>
      <c r="P19" s="144"/>
      <c r="Q19" s="147"/>
      <c r="R19" s="144"/>
    </row>
  </sheetData>
  <sheetProtection sheet="1" objects="1" scenarios="1"/>
  <customSheetViews>
    <customSheetView guid="{9214FEEF-37F5-4A47-978A-4943DD2B1233}" showGridLines="0" fitToPage="1">
      <selection activeCell="K8" sqref="K8"/>
      <pageMargins left="0.75" right="0.75" top="1" bottom="1" header="0.5" footer="0.5"/>
      <pageSetup paperSize="9" scale="89" fitToHeight="0" orientation="landscape" r:id="rId1"/>
      <headerFooter alignWithMargins="0"/>
    </customSheetView>
    <customSheetView guid="{394A0C55-342D-4325-99CE-F2CA790F2BA2}" showGridLines="0" fitToPage="1">
      <selection activeCell="B5" sqref="B5"/>
      <pageMargins left="0.75" right="0.75" top="1" bottom="1" header="0.5" footer="0.5"/>
      <pageSetup paperSize="9" scale="89" fitToHeight="0" orientation="landscape" r:id="rId2"/>
      <headerFooter alignWithMargins="0"/>
    </customSheetView>
  </customSheetViews>
  <mergeCells count="10">
    <mergeCell ref="I5:I6"/>
    <mergeCell ref="M12:Q12"/>
    <mergeCell ref="B9:G9"/>
    <mergeCell ref="B10:G10"/>
    <mergeCell ref="B11:G11"/>
    <mergeCell ref="N5:O5"/>
    <mergeCell ref="P5:Q5"/>
    <mergeCell ref="J5:K5"/>
    <mergeCell ref="L5:M5"/>
    <mergeCell ref="B8:G8"/>
  </mergeCells>
  <phoneticPr fontId="3" type="noConversion"/>
  <pageMargins left="0.75" right="0.75" top="1" bottom="1" header="0.5" footer="0.5"/>
  <pageSetup paperSize="9" scale="89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2"/>
    <pageSetUpPr fitToPage="1"/>
  </sheetPr>
  <dimension ref="B2:Q20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42578125" style="15" customWidth="1"/>
    <col min="8" max="8" width="1.5703125" style="18" customWidth="1"/>
    <col min="9" max="9" width="11.5703125" style="15" customWidth="1"/>
    <col min="10" max="14" width="7.5703125" style="15" customWidth="1"/>
    <col min="15" max="15" width="11.4257812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199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7" ht="25.5" customHeight="1">
      <c r="B5" s="115"/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158</v>
      </c>
      <c r="O5" s="304"/>
      <c r="P5" s="314" t="s">
        <v>5</v>
      </c>
      <c r="Q5" s="314"/>
    </row>
    <row r="6" spans="2:17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29</v>
      </c>
      <c r="J8" s="142">
        <f>DataPack!$B26</f>
        <v>2</v>
      </c>
      <c r="K8" s="94">
        <f>IF(ISERROR(100*(J8/$I8)),"0",(100*(J8/$I8)))</f>
        <v>6.8965517241379306</v>
      </c>
      <c r="L8" s="26">
        <f>DataPack!$C26</f>
        <v>16</v>
      </c>
      <c r="M8" s="94">
        <f>IF(ISERROR(100*(L8/$I8)),"0",(100*(L8/$I8)))</f>
        <v>55.172413793103445</v>
      </c>
      <c r="N8" s="26">
        <f>DataPack!$D26</f>
        <v>8</v>
      </c>
      <c r="O8" s="94">
        <f>IF(ISERROR(100*(N8/$I8)),"0",(100*(N8/$I8)))</f>
        <v>27.586206896551722</v>
      </c>
      <c r="P8" s="26">
        <f>DataPack!$E26</f>
        <v>3</v>
      </c>
      <c r="Q8" s="94">
        <f>IF(ISERROR(100*(P8/$I8)),"0",(100*(P8/$I8)))</f>
        <v>10.344827586206897</v>
      </c>
    </row>
    <row r="9" spans="2:17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29</v>
      </c>
      <c r="J9" s="142">
        <f>DataPack!$B27</f>
        <v>2</v>
      </c>
      <c r="K9" s="94">
        <f>IF(ISERROR(100*(J9/$I9)),"0",(100*(J9/$I9)))</f>
        <v>6.8965517241379306</v>
      </c>
      <c r="L9" s="26">
        <f>DataPack!$C27</f>
        <v>12</v>
      </c>
      <c r="M9" s="94">
        <f>IF(ISERROR(100*(L9/$I9)),"0",(100*(L9/$I9)))</f>
        <v>41.379310344827587</v>
      </c>
      <c r="N9" s="26">
        <f>DataPack!$D27</f>
        <v>10</v>
      </c>
      <c r="O9" s="94">
        <f>IF(ISERROR(100*(N9/$I9)),"0",(100*(N9/$I9)))</f>
        <v>34.482758620689658</v>
      </c>
      <c r="P9" s="26">
        <f>DataPack!$E27</f>
        <v>5</v>
      </c>
      <c r="Q9" s="94">
        <f>IF(ISERROR(100*(P9/$I9)),"0",(100*(P9/$I9)))</f>
        <v>17.241379310344829</v>
      </c>
    </row>
    <row r="10" spans="2:17" ht="24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29</v>
      </c>
      <c r="J10" s="142">
        <f>DataPack!$B28</f>
        <v>2</v>
      </c>
      <c r="K10" s="94">
        <f>IF(ISERROR(100*(J10/$I10)),"0",(100*(J10/$I10)))</f>
        <v>6.8965517241379306</v>
      </c>
      <c r="L10" s="26">
        <f>DataPack!$C28</f>
        <v>19</v>
      </c>
      <c r="M10" s="94">
        <f>IF(ISERROR(100*(L10/$I10)),"0",(100*(L10/$I10)))</f>
        <v>65.517241379310349</v>
      </c>
      <c r="N10" s="26">
        <f>DataPack!$D28</f>
        <v>5</v>
      </c>
      <c r="O10" s="94">
        <f>IF(ISERROR(100*(N10/$I10)),"0",(100*(N10/$I10)))</f>
        <v>17.241379310344829</v>
      </c>
      <c r="P10" s="26">
        <f>DataPack!$E28</f>
        <v>3</v>
      </c>
      <c r="Q10" s="94">
        <f>IF(ISERROR(100*(P10/$I10)),"0",(100*(P10/$I10)))</f>
        <v>10.344827586206897</v>
      </c>
    </row>
    <row r="11" spans="2:17" ht="24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29</v>
      </c>
      <c r="J11" s="142">
        <f>DataPack!$B29</f>
        <v>3</v>
      </c>
      <c r="K11" s="94">
        <f>IF(ISERROR(100*(J11/$I11)),"0",(100*(J11/$I11)))</f>
        <v>10.344827586206897</v>
      </c>
      <c r="L11" s="26">
        <f>DataPack!$C29</f>
        <v>16</v>
      </c>
      <c r="M11" s="94">
        <f>IF(ISERROR(100*(L11/$I11)),"0",(100*(L11/$I11)))</f>
        <v>55.172413793103445</v>
      </c>
      <c r="N11" s="26">
        <f>DataPack!$D29</f>
        <v>8</v>
      </c>
      <c r="O11" s="94">
        <f>IF(ISERROR(100*(N11/$I11)),"0",(100*(N11/$I11)))</f>
        <v>27.586206896551722</v>
      </c>
      <c r="P11" s="26">
        <f>DataPack!$E29</f>
        <v>2</v>
      </c>
      <c r="Q11" s="94">
        <f>IF(ISERROR(100*(P11/$I11)),"0",(100*(P11/$I11)))</f>
        <v>6.8965517241379306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5" t="s">
        <v>141</v>
      </c>
      <c r="N12" s="315"/>
      <c r="O12" s="315"/>
      <c r="P12" s="315"/>
      <c r="Q12" s="315"/>
    </row>
    <row r="13" spans="2:17">
      <c r="B13" s="171" t="s">
        <v>95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73"/>
      <c r="Q13" s="174"/>
    </row>
    <row r="14" spans="2:17">
      <c r="B14" s="171" t="s">
        <v>144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73"/>
      <c r="Q14" s="174"/>
    </row>
    <row r="15" spans="2:17">
      <c r="B15" s="171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N15" s="148"/>
      <c r="O15" s="148"/>
      <c r="P15" s="173"/>
      <c r="Q15" s="174"/>
    </row>
    <row r="16" spans="2:17">
      <c r="B16" s="172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N16" s="148"/>
      <c r="O16" s="148"/>
      <c r="P16" s="173"/>
      <c r="Q16" s="174"/>
    </row>
    <row r="17" spans="2:17">
      <c r="M17" s="148"/>
      <c r="N17" s="148"/>
      <c r="O17" s="148"/>
      <c r="P17" s="173"/>
      <c r="Q17" s="174"/>
    </row>
    <row r="18" spans="2:17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73"/>
      <c r="Q18" s="174"/>
    </row>
    <row r="19" spans="2:17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33"/>
      <c r="Q19" s="130"/>
    </row>
    <row r="20" spans="2:17">
      <c r="B20" s="18"/>
      <c r="D20" s="18"/>
      <c r="E20" s="18"/>
      <c r="F20" s="18"/>
      <c r="G20" s="18"/>
      <c r="I20" s="18"/>
      <c r="J20" s="18"/>
      <c r="K20" s="18"/>
      <c r="L20" s="18"/>
      <c r="M20" s="18"/>
      <c r="N20" s="18"/>
      <c r="O20" s="18"/>
      <c r="P20" s="133"/>
      <c r="Q20" s="130"/>
    </row>
  </sheetData>
  <sheetProtection sheet="1" objects="1" scenarios="1"/>
  <customSheetViews>
    <customSheetView guid="{9214FEEF-37F5-4A47-978A-4943DD2B1233}" showGridLines="0" fitToPage="1">
      <selection activeCell="J20" sqref="J20"/>
      <pageMargins left="0.75" right="0.75" top="1" bottom="1" header="0.5" footer="0.5"/>
      <pageSetup paperSize="9" scale="76" fitToHeight="0" orientation="landscape" r:id="rId1"/>
      <headerFooter alignWithMargins="0"/>
    </customSheetView>
    <customSheetView guid="{394A0C55-342D-4325-99CE-F2CA790F2BA2}" showPageBreaks="1" showGridLines="0" fitToPage="1" printArea="1">
      <selection activeCell="J20" sqref="J20"/>
      <pageMargins left="0.75" right="0.75" top="1" bottom="1" header="0.5" footer="0.5"/>
      <pageSetup paperSize="9" scale="73" fitToHeight="0" orientation="landscape" r:id="rId2"/>
      <headerFooter alignWithMargins="0"/>
    </customSheetView>
  </customSheetViews>
  <mergeCells count="10">
    <mergeCell ref="B10:G10"/>
    <mergeCell ref="B11:G11"/>
    <mergeCell ref="B9:G9"/>
    <mergeCell ref="B8:G8"/>
    <mergeCell ref="M12:Q12"/>
    <mergeCell ref="J5:K5"/>
    <mergeCell ref="L5:M5"/>
    <mergeCell ref="N5:O5"/>
    <mergeCell ref="P5:Q5"/>
    <mergeCell ref="I5:I6"/>
  </mergeCells>
  <phoneticPr fontId="3" type="noConversion"/>
  <pageMargins left="0.75" right="0.75" top="1" bottom="1" header="0.5" footer="0.5"/>
  <pageSetup paperSize="9" scale="73" fitToHeight="0" orientation="landscape" r:id="rId3"/>
  <headerFooter alignWithMargins="0"/>
  <ignoredErrors>
    <ignoredError sqref="I9:I11 I8 K9:K11 K8 J9:J11 J8" unlockedFormula="1"/>
    <ignoredError sqref="L9:P11 L8:P8 Q8:Q11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42"/>
    <pageSetUpPr fitToPage="1"/>
  </sheetPr>
  <dimension ref="B2:Q19"/>
  <sheetViews>
    <sheetView showGridLines="0" zoomScaleNormal="100" workbookViewId="0"/>
  </sheetViews>
  <sheetFormatPr defaultColWidth="9.140625" defaultRowHeight="12.75"/>
  <cols>
    <col min="1" max="1" width="3.7109375" style="15" customWidth="1"/>
    <col min="2" max="2" width="16" style="15" customWidth="1"/>
    <col min="3" max="3" width="1.5703125" style="18" customWidth="1"/>
    <col min="4" max="4" width="10" style="15" customWidth="1"/>
    <col min="5" max="5" width="10.28515625" style="15" customWidth="1"/>
    <col min="6" max="6" width="12" style="15" customWidth="1"/>
    <col min="7" max="7" width="13.28515625" style="15" customWidth="1"/>
    <col min="8" max="8" width="1.5703125" style="18" customWidth="1"/>
    <col min="9" max="9" width="11.5703125" style="15" customWidth="1"/>
    <col min="10" max="11" width="7.5703125" style="15" customWidth="1"/>
    <col min="12" max="12" width="9" style="15" customWidth="1"/>
    <col min="13" max="13" width="10" style="15" customWidth="1"/>
    <col min="14" max="14" width="10.5703125" style="15" customWidth="1"/>
    <col min="15" max="15" width="6.7109375" style="15" customWidth="1"/>
    <col min="16" max="16" width="7.5703125" style="32" customWidth="1"/>
    <col min="17" max="17" width="7.5703125" style="28" customWidth="1"/>
    <col min="18" max="16384" width="9.140625" style="15"/>
  </cols>
  <sheetData>
    <row r="2" spans="2:17" ht="14.25" customHeight="1">
      <c r="B2" s="61" t="s">
        <v>200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2.75" customHeight="1">
      <c r="B4" s="11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7" ht="39" customHeight="1">
      <c r="C5"/>
      <c r="D5"/>
      <c r="E5"/>
      <c r="F5"/>
      <c r="G5"/>
      <c r="I5" s="312" t="s">
        <v>93</v>
      </c>
      <c r="J5" s="314" t="s">
        <v>2</v>
      </c>
      <c r="K5" s="314"/>
      <c r="L5" s="314" t="s">
        <v>3</v>
      </c>
      <c r="M5" s="314"/>
      <c r="N5" s="304" t="s">
        <v>159</v>
      </c>
      <c r="O5" s="304"/>
      <c r="P5" s="314" t="s">
        <v>5</v>
      </c>
      <c r="Q5" s="314"/>
    </row>
    <row r="6" spans="2:17" ht="14.25" customHeight="1">
      <c r="B6" s="20"/>
      <c r="C6" s="20"/>
      <c r="D6" s="20"/>
      <c r="E6" s="20"/>
      <c r="F6" s="20"/>
      <c r="G6" s="20"/>
      <c r="H6" s="20"/>
      <c r="I6" s="316" t="s">
        <v>61</v>
      </c>
      <c r="J6" s="26" t="s">
        <v>61</v>
      </c>
      <c r="K6" s="26" t="s">
        <v>69</v>
      </c>
      <c r="L6" s="26" t="s">
        <v>61</v>
      </c>
      <c r="M6" s="26" t="s">
        <v>69</v>
      </c>
      <c r="N6" s="26" t="s">
        <v>61</v>
      </c>
      <c r="O6" s="26" t="s">
        <v>69</v>
      </c>
      <c r="P6" s="17" t="s">
        <v>61</v>
      </c>
      <c r="Q6" s="33" t="s">
        <v>69</v>
      </c>
    </row>
    <row r="7" spans="2:17" ht="4.5" customHeight="1">
      <c r="B7" s="18"/>
      <c r="D7" s="18"/>
      <c r="E7" s="18"/>
      <c r="F7" s="18"/>
      <c r="G7" s="18"/>
      <c r="I7" s="28"/>
      <c r="J7" s="27"/>
      <c r="K7" s="27"/>
      <c r="L7" s="27"/>
      <c r="M7" s="27"/>
      <c r="N7" s="27"/>
      <c r="O7" s="27"/>
      <c r="P7" s="18"/>
      <c r="Q7" s="32"/>
    </row>
    <row r="8" spans="2:17" ht="24" customHeight="1">
      <c r="B8" s="311" t="s">
        <v>1</v>
      </c>
      <c r="C8" s="311"/>
      <c r="D8" s="311"/>
      <c r="E8" s="311"/>
      <c r="F8" s="311"/>
      <c r="G8" s="311"/>
      <c r="H8" s="60"/>
      <c r="I8" s="96">
        <f>J8+L8+N8+P8</f>
        <v>14</v>
      </c>
      <c r="J8" s="142">
        <f>DataPack!B33</f>
        <v>1</v>
      </c>
      <c r="K8" s="94">
        <f>IF(ISERROR(100*(J8/$I8)),"0",(100*(J8/$I8)))</f>
        <v>7.1428571428571423</v>
      </c>
      <c r="L8" s="142">
        <f>DataPack!C33</f>
        <v>8</v>
      </c>
      <c r="M8" s="94">
        <f>IF(ISERROR(100*(L8/$I8)),"0",(100*(L8/$I8)))</f>
        <v>57.142857142857139</v>
      </c>
      <c r="N8" s="142">
        <f>DataPack!D33</f>
        <v>4</v>
      </c>
      <c r="O8" s="94">
        <f>IF(ISERROR(100*(N8/$I8)),"0",(100*(N8/$I8)))</f>
        <v>28.571428571428569</v>
      </c>
      <c r="P8" s="142">
        <f>DataPack!E33</f>
        <v>1</v>
      </c>
      <c r="Q8" s="94">
        <f>IF(ISERROR(100*(P8/$I8)),"0",(100*(P8/$I8)))</f>
        <v>7.1428571428571423</v>
      </c>
    </row>
    <row r="9" spans="2:17" ht="24" customHeight="1">
      <c r="B9" s="311" t="s">
        <v>102</v>
      </c>
      <c r="C9" s="311"/>
      <c r="D9" s="311"/>
      <c r="E9" s="311"/>
      <c r="F9" s="311"/>
      <c r="G9" s="311"/>
      <c r="H9" s="30"/>
      <c r="I9" s="96">
        <f>J9+L9+N9+P9</f>
        <v>14</v>
      </c>
      <c r="J9" s="142">
        <f>DataPack!B34</f>
        <v>1</v>
      </c>
      <c r="K9" s="94">
        <f>IF(ISERROR(100*(J9/$I9)),"0",(100*(J9/$I9)))</f>
        <v>7.1428571428571423</v>
      </c>
      <c r="L9" s="142">
        <f>DataPack!C34</f>
        <v>5</v>
      </c>
      <c r="M9" s="94">
        <f>IF(ISERROR(100*(L9/$I9)),"0",(100*(L9/$I9)))</f>
        <v>35.714285714285715</v>
      </c>
      <c r="N9" s="142">
        <f>DataPack!D34</f>
        <v>7</v>
      </c>
      <c r="O9" s="94">
        <f>IF(ISERROR(100*(N9/$I9)),"0",(100*(N9/$I9)))</f>
        <v>50</v>
      </c>
      <c r="P9" s="142">
        <f>DataPack!E34</f>
        <v>1</v>
      </c>
      <c r="Q9" s="94">
        <f>IF(ISERROR(100*(P9/$I9)),"0",(100*(P9/$I9)))</f>
        <v>7.1428571428571423</v>
      </c>
    </row>
    <row r="10" spans="2:17" ht="27.75" customHeight="1">
      <c r="B10" s="310" t="s">
        <v>156</v>
      </c>
      <c r="C10" s="310"/>
      <c r="D10" s="310"/>
      <c r="E10" s="310"/>
      <c r="F10" s="310"/>
      <c r="G10" s="310"/>
      <c r="H10" s="30"/>
      <c r="I10" s="96">
        <f>J10+L10+N10+P10</f>
        <v>14</v>
      </c>
      <c r="J10" s="142">
        <f>DataPack!B35</f>
        <v>1</v>
      </c>
      <c r="K10" s="94">
        <f>IF(ISERROR(100*(J10/$I10)),"0",(100*(J10/$I10)))</f>
        <v>7.1428571428571423</v>
      </c>
      <c r="L10" s="142">
        <f>DataPack!C35</f>
        <v>8</v>
      </c>
      <c r="M10" s="94">
        <f>IF(ISERROR(100*(L10/$I10)),"0",(100*(L10/$I10)))</f>
        <v>57.142857142857139</v>
      </c>
      <c r="N10" s="142">
        <f>DataPack!D35</f>
        <v>5</v>
      </c>
      <c r="O10" s="94">
        <f>IF(ISERROR(100*(N10/$I10)),"0",(100*(N10/$I10)))</f>
        <v>35.714285714285715</v>
      </c>
      <c r="P10" s="142">
        <f>DataPack!E35</f>
        <v>0</v>
      </c>
      <c r="Q10" s="94">
        <f>IF(ISERROR(100*(P10/$I10)),"0",(100*(P10/$I10)))</f>
        <v>0</v>
      </c>
    </row>
    <row r="11" spans="2:17" ht="24" customHeight="1">
      <c r="B11" s="309" t="s">
        <v>157</v>
      </c>
      <c r="C11" s="309"/>
      <c r="D11" s="309"/>
      <c r="E11" s="309"/>
      <c r="F11" s="309"/>
      <c r="G11" s="309"/>
      <c r="H11" s="30"/>
      <c r="I11" s="96">
        <f>J11+L11+N11+P11</f>
        <v>14</v>
      </c>
      <c r="J11" s="142">
        <f>DataPack!B36</f>
        <v>1</v>
      </c>
      <c r="K11" s="94">
        <f>IF(ISERROR(100*(J11/$I11)),"0",(100*(J11/$I11)))</f>
        <v>7.1428571428571423</v>
      </c>
      <c r="L11" s="142">
        <f>DataPack!C36</f>
        <v>9</v>
      </c>
      <c r="M11" s="94">
        <f>IF(ISERROR(100*(L11/$I11)),"0",(100*(L11/$I11)))</f>
        <v>64.285714285714292</v>
      </c>
      <c r="N11" s="142">
        <f>DataPack!D36</f>
        <v>4</v>
      </c>
      <c r="O11" s="94">
        <f>IF(ISERROR(100*(N11/$I11)),"0",(100*(N11/$I11)))</f>
        <v>28.571428571428569</v>
      </c>
      <c r="P11" s="142">
        <f>DataPack!E36</f>
        <v>0</v>
      </c>
      <c r="Q11" s="94">
        <f>IF(ISERROR(100*(P11/$I11)),"0",(100*(P11/$I11)))</f>
        <v>0</v>
      </c>
    </row>
    <row r="12" spans="2:17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5" t="s">
        <v>141</v>
      </c>
      <c r="N12" s="315"/>
      <c r="O12" s="315"/>
      <c r="P12" s="315"/>
      <c r="Q12" s="315"/>
    </row>
    <row r="13" spans="2:17">
      <c r="B13" s="171" t="s">
        <v>153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33"/>
      <c r="Q13" s="130"/>
    </row>
    <row r="14" spans="2:17">
      <c r="B14" s="171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33"/>
      <c r="Q14" s="130"/>
    </row>
    <row r="15" spans="2:17"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33"/>
      <c r="Q15" s="130"/>
    </row>
    <row r="16" spans="2:17">
      <c r="B16" s="171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33"/>
      <c r="Q16" s="130"/>
    </row>
    <row r="17" spans="2:17">
      <c r="B17" s="171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33"/>
      <c r="Q17" s="130"/>
    </row>
    <row r="18" spans="2:17">
      <c r="B18" s="172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33"/>
      <c r="Q18" s="130"/>
    </row>
    <row r="19" spans="2:17">
      <c r="B19" s="18"/>
      <c r="D19" s="18"/>
      <c r="E19" s="18"/>
      <c r="F19" s="18"/>
      <c r="G19" s="18"/>
      <c r="I19" s="18"/>
      <c r="J19" s="18"/>
      <c r="K19" s="18"/>
      <c r="L19" s="18"/>
      <c r="M19" s="18"/>
      <c r="N19" s="18"/>
      <c r="O19" s="18"/>
      <c r="P19" s="133"/>
      <c r="Q19" s="130"/>
    </row>
  </sheetData>
  <sheetProtection sheet="1" objects="1" scenarios="1"/>
  <customSheetViews>
    <customSheetView guid="{9214FEEF-37F5-4A47-978A-4943DD2B1233}" showGridLines="0">
      <selection activeCell="B2" sqref="B2"/>
      <pageMargins left="0.75" right="0.75" top="1" bottom="1" header="0.5" footer="0.5"/>
      <pageSetup paperSize="9" scale="62" orientation="landscape" r:id="rId1"/>
      <headerFooter alignWithMargins="0"/>
    </customSheetView>
    <customSheetView guid="{394A0C55-342D-4325-99CE-F2CA790F2BA2}" showGridLines="0">
      <selection activeCell="B2" sqref="B2"/>
      <pageMargins left="0.75" right="0.75" top="1" bottom="1" header="0.5" footer="0.5"/>
      <pageSetup paperSize="9" scale="62" orientation="landscape" r:id="rId2"/>
      <headerFooter alignWithMargins="0"/>
    </customSheetView>
  </customSheetViews>
  <mergeCells count="10">
    <mergeCell ref="I5:I6"/>
    <mergeCell ref="B9:G9"/>
    <mergeCell ref="B8:G8"/>
    <mergeCell ref="B11:G11"/>
    <mergeCell ref="B10:G10"/>
    <mergeCell ref="M12:Q12"/>
    <mergeCell ref="J5:K5"/>
    <mergeCell ref="L5:M5"/>
    <mergeCell ref="N5:O5"/>
    <mergeCell ref="P5:Q5"/>
  </mergeCells>
  <phoneticPr fontId="3" type="noConversion"/>
  <pageMargins left="0.75" right="0.75" top="1" bottom="1" header="0.5" footer="0.5"/>
  <pageSetup paperSize="9" scale="90" fitToHeight="0" orientation="landscape" r:id="rId3"/>
  <headerFooter alignWithMargins="0"/>
  <ignoredErrors>
    <ignoredError sqref="I8:K11 Q8:Q11" unlockedFormula="1"/>
    <ignoredError sqref="L8:P1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Document_x0020_type xmlns="19dcc6b0-78a0-489b-9582-c8937fc8bb05">Mangement information</Document_x0020_type>
    <_DCDateModified xmlns="http://schemas.microsoft.com/sharepoint/v3/fields">2013-02-21T00:00:00+00:00</_DCDateModified>
    <Statistical_x0020_content xmlns="19dcc6b0-78a0-489b-9582-c8937fc8bb05">EY inspection outcomes</Statistical_x0020_content>
    <BCS_List xmlns="http://schemas.microsoft.com/sharepoint/v3">Gather and Disseminate Knowledge: Inspection and Regulation</BCS_List>
    <RetentionPolicy xmlns="8e5d50da-1286-43a8-878e-ce8f4fbfdde4">3</RetentionPolicy>
    <DatePublished xmlns="8e5d50da-1286-43a8-878e-ce8f4fbfdde4">2011-01-26T18:00:00+00:00</DatePublished>
    <Quarter xmlns="19dcc6b0-78a0-489b-9582-c8937fc8bb05">1st</Quarter>
    <RightsManagementText xmlns="8e5d50da-1286-43a8-878e-ce8f4fbfdde4">NOT PROTECTIVELY MARKED</RightsManagementText>
    <_DCDateCreated xmlns="http://schemas.microsoft.com/sharepoint/v3/fields">2013-02-21T00:00:00+00:00</_DCDateCreat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fsted Base Document" ma:contentTypeID="0x0101002831F5335B3B439B96E1EFE232D05D0E00EB0FBDB2A1018F4DAC96F34BDE155502" ma:contentTypeVersion="" ma:contentTypeDescription="Select the most appropriate document type from the list, if none are relevant, use 'Ofsted Base Document' or ask your Site Administrator to add other options." ma:contentTypeScope="" ma:versionID="36615dcf9433815bceae1e0ed7d3c3f8">
  <xsd:schema xmlns:xsd="http://www.w3.org/2001/XMLSchema" xmlns:p="http://schemas.microsoft.com/office/2006/metadata/properties" xmlns:ns1="http://schemas.microsoft.com/sharepoint/v3" xmlns:ns2="8e5d50da-1286-43a8-878e-ce8f4fbfdde4" xmlns:ns3="http://schemas.microsoft.com/sharepoint/v3/fields" xmlns:ns4="19dcc6b0-78a0-489b-9582-c8937fc8bb05" targetNamespace="http://schemas.microsoft.com/office/2006/metadata/properties" ma:root="true" ma:fieldsID="f5c375585cf403060050876be9e8dfa7" ns1:_="" ns2:_="" ns3:_="" ns4:_="">
    <xsd:import namespace="http://schemas.microsoft.com/sharepoint/v3"/>
    <xsd:import namespace="8e5d50da-1286-43a8-878e-ce8f4fbfdde4"/>
    <xsd:import namespace="http://schemas.microsoft.com/sharepoint/v3/fields"/>
    <xsd:import namespace="19dcc6b0-78a0-489b-9582-c8937fc8bb05"/>
    <xsd:element name="properties">
      <xsd:complexType>
        <xsd:sequence>
          <xsd:element name="documentManagement">
            <xsd:complexType>
              <xsd:all>
                <xsd:element ref="ns2:DatePublished"/>
                <xsd:element ref="ns2:RetentionPolicy"/>
                <xsd:element ref="ns2:RightsManagementText"/>
                <xsd:element ref="ns1:BCS_List"/>
                <xsd:element ref="ns1:Language"/>
                <xsd:element ref="ns3:_DCDateCreated" minOccurs="0"/>
                <xsd:element ref="ns3:_DCDateModified" minOccurs="0"/>
                <xsd:element ref="ns1:Author" minOccurs="0"/>
                <xsd:element ref="ns1:Editor" minOccurs="0"/>
                <xsd:element ref="ns4:Statistical_x0020_content"/>
                <xsd:element ref="ns4:Quarter"/>
                <xsd:element ref="ns4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BCS_List" ma:index="11" ma:displayName="Business Classification" ma:default="" ma:description="A broad category for documents - for more information about what falls within each type, see http://teams/sites/help/lists/documents/BCS-Example-documents.xls" ma:internalName="BCS_List">
      <xsd:simpleType>
        <xsd:restriction base="dms:Choice">
          <xsd:enumeration value="Register Providers: Process Applications"/>
          <xsd:enumeration value="Register Providers: Complete Checks"/>
          <xsd:enumeration value="Inspect and Regulate Providers: Develop Framework, Policy and Guidance"/>
          <xsd:enumeration value="Inspect and Regulate Providers: Selection"/>
          <xsd:enumeration value="Inspect and Regulate Providers: Pre-Inspection"/>
          <xsd:enumeration value="Inspect and Regulate Providers: Inspection"/>
          <xsd:enumeration value="Inspect and Regulate Providers: Regulation"/>
          <xsd:enumeration value="Inspect and Regulate Providers: Post Inspection"/>
          <xsd:enumeration value="Inspect and Regulate Providers: Quality Assurance Procedures"/>
          <xsd:enumeration value="Manage Requests, Enquiries and Complaints"/>
          <xsd:enumeration value="Advise on Policy"/>
          <xsd:enumeration value="Gather and Disseminate Knowledge: Inspection and Regulation"/>
          <xsd:enumeration value="Gather and Disseminate Knowledge: Surveys"/>
          <xsd:enumeration value="Gather and Disseminate Knowledge: HMCI Annual Report"/>
          <xsd:enumeration value="Manage the Business: Manage Finance and Procurement"/>
          <xsd:enumeration value="Manage the Business: Manage IS"/>
          <xsd:enumeration value="Manage the Business: Manage HR"/>
          <xsd:enumeration value="Manage the Business: Manage Staff"/>
          <xsd:enumeration value="Manage the Business: Manage and Review Work"/>
          <xsd:enumeration value="Manage the Business: Deliver Projects and Programmes"/>
          <xsd:enumeration value="Manage the Business: Government Statistical Service"/>
        </xsd:restriction>
      </xsd:simpleType>
    </xsd:element>
    <xsd:element name="Language" ma:index="12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Author" ma:index="15" nillable="true" ma:displayName="Creat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e5d50da-1286-43a8-878e-ce8f4fbfdde4" elementFormDefault="qualified">
    <xsd:import namespace="http://schemas.microsoft.com/office/2006/documentManagement/types"/>
    <xsd:element name="DatePublished" ma:index="8" ma:displayName="Date Published" ma:description="This is the most relevant date to the document, can be the date of a meeting for an Agenda" ma:internalName="DatePublished">
      <xsd:simpleType>
        <xsd:restriction base="dms:DateTime"/>
      </xsd:simpleType>
    </xsd:element>
    <xsd:element name="RetentionPolicy" ma:index="9" ma:displayName="Retention Policy" ma:default="3" ma:description="The retention period in years - does not automatically delete" ma:format="Dropdown" ma:internalName="RetentionPolic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RightsManagementText" ma:index="10" ma:displayName="Rights" ma:default="NOT PROTECTIVELY MARKED" ma:description="Information about rights held in or over this resource" ma:format="Dropdown" ma:internalName="RightsManagementText">
      <xsd:simpleType>
        <xsd:restriction base="dms:Choice">
          <xsd:enumeration value="NOT PROTECTIVELY MARKED"/>
          <xsd:enumeration value="PROTECT"/>
          <xsd:enumeration value="RESTRICTED"/>
          <xsd:enumeration value="PROTECT - APPOINTMENTS"/>
          <xsd:enumeration value="PROTECT - COMMERCIAL"/>
          <xsd:enumeration value="PROTECT - CONTRACTS"/>
          <xsd:enumeration value="PROTECT - DEPARTMENTAL"/>
          <xsd:enumeration value="PROTECT - HONOURS"/>
          <xsd:enumeration value="PROTECT - INSPECTION"/>
          <xsd:enumeration value="PROTECT - INVESTIGATION"/>
          <xsd:enumeration value="PROTECT - LOCSEN"/>
          <xsd:enumeration value="PROTECT - MANAGEMENT"/>
          <xsd:enumeration value="PROTECT - MEDICAL"/>
          <xsd:enumeration value="PROTECT - PERSONAL"/>
          <xsd:enumeration value="PROTECT - PRIVATE"/>
          <xsd:enumeration value="PROTECT - REGULATORY"/>
          <xsd:enumeration value="PROTECT - STAFF"/>
          <xsd:enumeration value="RESTRICTED - COMMERCIAL"/>
          <xsd:enumeration value="RESTRICTED - CONTRACTS"/>
          <xsd:enumeration value="RESTRICTED - INVESTIGATION"/>
          <xsd:enumeration value="RESTRICTED - PRIVAT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1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9dcc6b0-78a0-489b-9582-c8937fc8bb05" elementFormDefault="qualified">
    <xsd:import namespace="http://schemas.microsoft.com/office/2006/documentManagement/types"/>
    <xsd:element name="Statistical_x0020_content" ma:index="17" ma:displayName="Statistical content" ma:format="Dropdown" ma:internalName="Statistical_x0020_content">
      <xsd:simpleType>
        <xsd:restriction base="dms:Choice">
          <xsd:enumeration value="Children's centres"/>
          <xsd:enumeration value="EY inspection outcomes"/>
          <xsd:enumeration value="EY provider and places"/>
        </xsd:restriction>
      </xsd:simpleType>
    </xsd:element>
    <xsd:element name="Quarter" ma:index="18" ma:displayName="Quarter" ma:internalName="Quarter">
      <xsd:simpleType>
        <xsd:restriction base="dms:Text">
          <xsd:maxLength value="255"/>
        </xsd:restriction>
      </xsd:simpleType>
    </xsd:element>
    <xsd:element name="Document_x0020_type" ma:index="19" ma:displayName="Document type" ma:format="Dropdown" ma:internalName="Document_x0020_type">
      <xsd:simpleType>
        <xsd:restriction base="dms:Choice">
          <xsd:enumeration value="Desk instructions"/>
          <xsd:enumeration value="Mangement information"/>
          <xsd:enumeration value="Press Q&amp;A"/>
          <xsd:enumeration value="Sign-off briefing"/>
          <xsd:enumeration value="Statistical no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2D0B9C-0614-4ED9-A6ED-8D5E0B11A48B}">
  <ds:schemaRefs>
    <ds:schemaRef ds:uri="http://schemas.microsoft.com/office/2006/documentManagement/types"/>
    <ds:schemaRef ds:uri="http://schemas.microsoft.com/office/2006/metadata/properties"/>
    <ds:schemaRef ds:uri="19dcc6b0-78a0-489b-9582-c8937fc8bb05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sharepoint/v3/fields"/>
    <ds:schemaRef ds:uri="8e5d50da-1286-43a8-878e-ce8f4fbfdde4"/>
    <ds:schemaRef ds:uri="http://schemas.microsoft.com/sharepoint/v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DDA486-A643-4F77-8F1D-1A0CEBF65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769FA1-DD68-4567-B2FA-BF6B17362E5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B318C7-0932-44DE-9445-9FA1070D1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5d50da-1286-43a8-878e-ce8f4fbfdde4"/>
    <ds:schemaRef ds:uri="http://schemas.microsoft.com/sharepoint/v3/fields"/>
    <ds:schemaRef ds:uri="19dcc6b0-78a0-489b-9582-c8937fc8bb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23</vt:i4>
      </vt:variant>
    </vt:vector>
  </HeadingPairs>
  <TitlesOfParts>
    <vt:vector size="48" baseType="lpstr">
      <vt:lpstr>Cover</vt:lpstr>
      <vt:lpstr>Contents</vt:lpstr>
      <vt:lpstr>Dates1</vt:lpstr>
      <vt:lpstr>DataPack</vt:lpstr>
      <vt:lpstr>Table 1</vt:lpstr>
      <vt:lpstr>Table 2</vt:lpstr>
      <vt:lpstr>Table 2a</vt:lpstr>
      <vt:lpstr>Table 2b</vt:lpstr>
      <vt:lpstr>Table 2c</vt:lpstr>
      <vt:lpstr>Table 2d</vt:lpstr>
      <vt:lpstr>Table 2e</vt:lpstr>
      <vt:lpstr>Table 2f </vt:lpstr>
      <vt:lpstr>Table 2g</vt:lpstr>
      <vt:lpstr>Table 2h</vt:lpstr>
      <vt:lpstr>Table 2i</vt:lpstr>
      <vt:lpstr>Table 3</vt:lpstr>
      <vt:lpstr>Table 4</vt:lpstr>
      <vt:lpstr>Chart 1</vt:lpstr>
      <vt:lpstr>Chart 2</vt:lpstr>
      <vt:lpstr>Chart 3</vt:lpstr>
      <vt:lpstr>Chart 4</vt:lpstr>
      <vt:lpstr>Chart 5</vt:lpstr>
      <vt:lpstr>Chart 5a</vt:lpstr>
      <vt:lpstr>Chart 5b</vt:lpstr>
      <vt:lpstr>Chart 6</vt:lpstr>
      <vt:lpstr>Date</vt:lpstr>
      <vt:lpstr>Dates</vt:lpstr>
      <vt:lpstr>EndDate</vt:lpstr>
      <vt:lpstr>enddates</vt:lpstr>
      <vt:lpstr>'Chart 1'!Print_Area</vt:lpstr>
      <vt:lpstr>'Chart 3'!Print_Area</vt:lpstr>
      <vt:lpstr>'Chart 4'!Print_Area</vt:lpstr>
      <vt:lpstr>'Chart 5'!Print_Area</vt:lpstr>
      <vt:lpstr>'Chart 5a'!Print_Area</vt:lpstr>
      <vt:lpstr>'Chart 5b'!Print_Area</vt:lpstr>
      <vt:lpstr>'Chart 6'!Print_Area</vt:lpstr>
      <vt:lpstr>Cover!Print_Area</vt:lpstr>
      <vt:lpstr>'Table 1'!Print_Area</vt:lpstr>
      <vt:lpstr>'Table 2'!Print_Area</vt:lpstr>
      <vt:lpstr>'Table 2b'!Print_Area</vt:lpstr>
      <vt:lpstr>'Table 2d'!Print_Area</vt:lpstr>
      <vt:lpstr>'Table 2e'!Print_Area</vt:lpstr>
      <vt:lpstr>'Table 2f '!Print_Area</vt:lpstr>
      <vt:lpstr>'Table 2g'!Print_Area</vt:lpstr>
      <vt:lpstr>'Table 2h'!Print_Area</vt:lpstr>
      <vt:lpstr>'Table 2i'!Print_Area</vt:lpstr>
      <vt:lpstr>'Table 3'!Print_Area</vt:lpstr>
      <vt:lpstr>'Table 4'!Print_Area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summary</dc:title>
  <dc:creator>wwang</dc:creator>
  <cp:lastModifiedBy>Daniel O'Connor</cp:lastModifiedBy>
  <cp:lastPrinted>2013-06-04T12:31:48Z</cp:lastPrinted>
  <dcterms:created xsi:type="dcterms:W3CDTF">2010-12-22T12:01:50Z</dcterms:created>
  <dcterms:modified xsi:type="dcterms:W3CDTF">2013-06-13T17:44:26Z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stedESD">
    <vt:lpwstr/>
  </property>
  <property fmtid="{D5CDD505-2E9C-101B-9397-08002B2CF9AE}" pid="3" name="ContentType">
    <vt:lpwstr>Ofsted Base Document</vt:lpwstr>
  </property>
  <property fmtid="{D5CDD505-2E9C-101B-9397-08002B2CF9AE}" pid="4" name="ContentTypeId">
    <vt:lpwstr>0x0101002831F5335B3B439B96E1EFE232D05D0E00EB0FBDB2A1018F4DAC96F34BDE155502</vt:lpwstr>
  </property>
</Properties>
</file>