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165" windowWidth="12120" windowHeight="6495" activeTab="0"/>
  </bookViews>
  <sheets>
    <sheet name="OB and T1" sheetId="1" r:id="rId1"/>
    <sheet name="T2a and T2b" sheetId="2" r:id="rId2"/>
    <sheet name="T3 and T4" sheetId="3" r:id="rId3"/>
    <sheet name="T5 and T6" sheetId="4" r:id="rId4"/>
    <sheet name="Validation" sheetId="5" state="hidden" r:id="rId5"/>
    <sheet name="returned data" sheetId="6" state="hidden" r:id="rId6"/>
  </sheets>
  <definedNames>
    <definedName name="BURS">'T2a and T2b'!$C$21:$E$21</definedName>
    <definedName name="BURSTAGS">'T2a and T2b'!#REF!</definedName>
    <definedName name="CODE">'OB and T1'!#REF!</definedName>
    <definedName name="CONT">#REF!</definedName>
    <definedName name="CONTTAGS">#REF!</definedName>
    <definedName name="FEE">#REF!</definedName>
    <definedName name="FEETAGS">#REF!</definedName>
    <definedName name="INSTNAME">'OB and T1'!#REF!</definedName>
    <definedName name="INT">'T5 and T6'!$E$11:$G$14</definedName>
    <definedName name="INTTAGS">'T5 and T6'!$I$11:$J$14</definedName>
    <definedName name="LOAN">#REF!</definedName>
    <definedName name="LOANTAGS">#REF!</definedName>
    <definedName name="MSB">'OB and T1'!$C$19:$D$19</definedName>
    <definedName name="MSBTAGS">#REF!</definedName>
    <definedName name="OB">'OB and T1'!$D$7:$D$9</definedName>
    <definedName name="OBTAGS">'OB and T1'!#REF!</definedName>
    <definedName name="PAY">'T2a and T2b'!$C$9:$I$14</definedName>
    <definedName name="PAYTAGS">'T2a and T2b'!#REF!</definedName>
    <definedName name="_xlnm.Print_Area" localSheetId="0">'OB and T1'!$A$1:$F$21</definedName>
    <definedName name="_xlnm.Print_Area" localSheetId="1">'T2a and T2b'!$A$1:$K$33</definedName>
    <definedName name="_xlnm.Print_Area" localSheetId="2">'T3 and T4'!$A$1:$K$24</definedName>
    <definedName name="_xlnm.Print_Area" localSheetId="3">'T5 and T6'!$A$1:$H$35</definedName>
    <definedName name="_xlnm.Print_Area" localSheetId="4">'Validation'!$A$1:$J$7</definedName>
    <definedName name="range1">'Validation'!$A$6:$J$6</definedName>
    <definedName name="REAS">'T3 and T4'!$B$9:$I$9</definedName>
    <definedName name="REASTAGS">'T3 and T4'!$J$9:$K$9</definedName>
    <definedName name="SUMM">#REF!</definedName>
    <definedName name="SUMMTAGS">#REF!</definedName>
    <definedName name="Z_0B327B73_3B0F_11D5_B3E5_00A024993B10_.wvu.Cols" localSheetId="0" hidden="1">'OB and T1'!#REF!</definedName>
    <definedName name="Z_0B327B73_3B0F_11D5_B3E5_00A024993B10_.wvu.Cols" localSheetId="1" hidden="1">'T2a and T2b'!#REF!</definedName>
    <definedName name="Z_0B327B73_3B0F_11D5_B3E5_00A024993B10_.wvu.Cols" localSheetId="2" hidden="1">'T3 and T4'!#REF!</definedName>
    <definedName name="Z_0B327B73_3B0F_11D5_B3E5_00A024993B10_.wvu.Cols" localSheetId="3" hidden="1">'T5 and T6'!#REF!</definedName>
    <definedName name="Z_0B327B73_3B0F_11D5_B3E5_00A024993B10_.wvu.PrintArea" localSheetId="0" hidden="1">'OB and T1'!$A$2:$F$12</definedName>
    <definedName name="Z_0B327B73_3B0F_11D5_B3E5_00A024993B10_.wvu.PrintArea" localSheetId="1" hidden="1">'T2a and T2b'!$A$1:$K$33</definedName>
    <definedName name="Z_0B327B73_3B0F_11D5_B3E5_00A024993B10_.wvu.PrintArea" localSheetId="2" hidden="1">'T3 and T4'!$A$1:$T$10</definedName>
    <definedName name="Z_0B327B73_3B0F_11D5_B3E5_00A024993B10_.wvu.PrintArea" localSheetId="3" hidden="1">'T5 and T6'!$A$1:$H$19</definedName>
    <definedName name="Z_0B327B73_3B0F_11D5_B3E5_00A024993B10_.wvu.PrintArea" localSheetId="4" hidden="1">'Validation'!$A$5:$K$9</definedName>
    <definedName name="Z_0B327B73_3B0F_11D5_B3E5_00A024993B10_.wvu.Rows" localSheetId="0" hidden="1">'OB and T1'!#REF!</definedName>
    <definedName name="Z_0B327B73_3B0F_11D5_B3E5_00A024993B10_.wvu.Rows" localSheetId="1" hidden="1">'T2a and T2b'!#REF!,'T2a and T2b'!#REF!,'T2a and T2b'!$36:$48</definedName>
    <definedName name="Z_0B327B73_3B0F_11D5_B3E5_00A024993B10_.wvu.Rows" localSheetId="2" hidden="1">'T3 and T4'!#REF!</definedName>
    <definedName name="Z_0B327B73_3B0F_11D5_B3E5_00A024993B10_.wvu.Rows" localSheetId="3" hidden="1">'T5 and T6'!#REF!</definedName>
  </definedNames>
  <calcPr fullCalcOnLoad="1"/>
</workbook>
</file>

<file path=xl/sharedStrings.xml><?xml version="1.0" encoding="utf-8"?>
<sst xmlns="http://schemas.openxmlformats.org/spreadsheetml/2006/main" count="348" uniqueCount="215">
  <si>
    <t>2000-01 Access and hardship monitoring return</t>
  </si>
  <si>
    <t>Number of Opportunity Bursaries initially allocated by HEFCE for 2001-02</t>
  </si>
  <si>
    <t>Number of students awarded Opportunity Bursaries by 31 October 2001 who are attending this institution in 2001-02*</t>
  </si>
  <si>
    <t>Funds required to make payments to students in   2001-02 (£)</t>
  </si>
  <si>
    <t>Adjustment to initial allocation from the Opportunity Bursaries Fund (£)</t>
  </si>
  <si>
    <t>Where the student is from</t>
  </si>
  <si>
    <t>Excellence in Cities area</t>
  </si>
  <si>
    <t>Non-Excellence in Cities area</t>
  </si>
  <si>
    <t xml:space="preserve">Education Action Zone </t>
  </si>
  <si>
    <t xml:space="preserve">Non-Education Action Zone </t>
  </si>
  <si>
    <t>Total</t>
  </si>
  <si>
    <t>X</t>
  </si>
  <si>
    <t>Table 1: Mature Student Bursaries end of year return</t>
  </si>
  <si>
    <t>Total allocation (first payment plus any top-up minus any funds returned mid-year)</t>
  </si>
  <si>
    <t>Difference between allocation for and spend on Mature Student Bursaries</t>
  </si>
  <si>
    <t>Number of bursaries</t>
  </si>
  <si>
    <t>Total amount in bursaries (£)</t>
  </si>
  <si>
    <t>Age (years) at time of payment</t>
  </si>
  <si>
    <t>Under 21</t>
  </si>
  <si>
    <t>21-24</t>
  </si>
  <si>
    <t>25 and over</t>
  </si>
  <si>
    <t>Level</t>
  </si>
  <si>
    <t>Mode</t>
  </si>
  <si>
    <t>Number of successful applicants</t>
  </si>
  <si>
    <t>Payments made (£)</t>
  </si>
  <si>
    <t>Number of applicants (successful + unsuccessful)</t>
  </si>
  <si>
    <t>Undergraduate</t>
  </si>
  <si>
    <t>Full-time</t>
  </si>
  <si>
    <t>UG</t>
  </si>
  <si>
    <t>FT</t>
  </si>
  <si>
    <t>Part-time</t>
  </si>
  <si>
    <t>PT</t>
  </si>
  <si>
    <t>Postgraduate</t>
  </si>
  <si>
    <t>PG</t>
  </si>
  <si>
    <t>Further Education</t>
  </si>
  <si>
    <t>FE</t>
  </si>
  <si>
    <t>Table 2a(ii) - Bursary schemes through the Hardship Fund (a subset of the data in the above table and excluding Mature Student Bursaries)</t>
  </si>
  <si>
    <t>Table 2b: Payments for Fee Waivers - part-time undergraduate students only</t>
  </si>
  <si>
    <t xml:space="preserve">  </t>
  </si>
  <si>
    <t>Reason for payment</t>
  </si>
  <si>
    <t>Job-loss</t>
  </si>
  <si>
    <t>job_loss</t>
  </si>
  <si>
    <t>Benefits/low income</t>
  </si>
  <si>
    <t>benefits</t>
  </si>
  <si>
    <t>Table 3: Reason for payment for hardship (including payments made as loans, excluding payments for part-time Fee Waivers and Mature Student Bursaries)</t>
  </si>
  <si>
    <t>Assistance with disability costs</t>
  </si>
  <si>
    <t>Child care</t>
  </si>
  <si>
    <t>Transport</t>
  </si>
  <si>
    <t>Books and equipment</t>
  </si>
  <si>
    <t>Non-tuition fees (e.g. field trips)</t>
  </si>
  <si>
    <t>Accommodation</t>
  </si>
  <si>
    <t>Utility costs</t>
  </si>
  <si>
    <t>Other or unspecified hardship</t>
  </si>
  <si>
    <t>other</t>
  </si>
  <si>
    <t>Table 4: Loans for repayment</t>
  </si>
  <si>
    <t>Paid out (£)</t>
  </si>
  <si>
    <t>Repaid within year (£)</t>
  </si>
  <si>
    <t>Repaid from previous years (£)</t>
  </si>
  <si>
    <t>Outstanding within year (£)</t>
  </si>
  <si>
    <t>Loans to students whose loan cheque from the SLC is delayed</t>
  </si>
  <si>
    <t>loanchq</t>
  </si>
  <si>
    <t>Other loans</t>
  </si>
  <si>
    <t>repaidp</t>
  </si>
  <si>
    <t>Table 5: Periodic information and interest earned (all funds - Hardship Fund, Fee Waiver Fund and Mature Student Bursary Fund)</t>
  </si>
  <si>
    <t>Source of funds</t>
  </si>
  <si>
    <t>1 September to 31 December</t>
  </si>
  <si>
    <t>1 January to    31 March</t>
  </si>
  <si>
    <t>Available funds for 2000-01</t>
  </si>
  <si>
    <r>
      <t>Add:</t>
    </r>
    <r>
      <rPr>
        <sz val="10"/>
        <rFont val="Helvetica"/>
        <family val="0"/>
      </rPr>
      <t xml:space="preserve"> Funds allocated by the HEFCE</t>
    </r>
  </si>
  <si>
    <r>
      <t>Add:</t>
    </r>
    <r>
      <rPr>
        <sz val="10"/>
        <rFont val="Helvetica"/>
        <family val="0"/>
      </rPr>
      <t xml:space="preserve"> Funds brought forward from 1999-2000</t>
    </r>
  </si>
  <si>
    <t>source</t>
  </si>
  <si>
    <t>rep_over</t>
  </si>
  <si>
    <r>
      <t>Add:</t>
    </r>
    <r>
      <rPr>
        <sz val="10"/>
        <rFont val="Helvetica"/>
        <family val="0"/>
      </rPr>
      <t xml:space="preserve"> Interest earned </t>
    </r>
  </si>
  <si>
    <t>interest</t>
  </si>
  <si>
    <t>Funds disbursed during 2000-01</t>
  </si>
  <si>
    <r>
      <t>Add:</t>
    </r>
    <r>
      <rPr>
        <sz val="10"/>
        <rFont val="Helvetica"/>
        <family val="0"/>
      </rPr>
      <t xml:space="preserve"> Funds paid to students (including those from loans repaid)</t>
    </r>
  </si>
  <si>
    <t>to_stu</t>
  </si>
  <si>
    <r>
      <t>Add:</t>
    </r>
    <r>
      <rPr>
        <sz val="10"/>
        <rFont val="Helvetica"/>
        <family val="0"/>
      </rPr>
      <t xml:space="preserve"> Interest used to defray audit costs, train staff or publicise funds</t>
    </r>
  </si>
  <si>
    <t>int_def</t>
  </si>
  <si>
    <r>
      <t>Less:</t>
    </r>
    <r>
      <rPr>
        <sz val="10"/>
        <rFont val="Helvetica"/>
        <family val="0"/>
      </rPr>
      <t xml:space="preserve"> Loans repaid within year</t>
    </r>
  </si>
  <si>
    <t>Total available funds for 2000-01</t>
  </si>
  <si>
    <t>Total funds disbursed during 2000-01</t>
  </si>
  <si>
    <t>Table 6: Summary</t>
  </si>
  <si>
    <t>Hardship Fund</t>
  </si>
  <si>
    <t>Mature Student Bursaries Fund</t>
  </si>
  <si>
    <t>Fee Waiver Fund</t>
  </si>
  <si>
    <t>Total as percentage of available funds</t>
  </si>
  <si>
    <r>
      <t>Add:</t>
    </r>
    <r>
      <rPr>
        <sz val="10"/>
        <rFont val="Helvetica"/>
        <family val="0"/>
      </rPr>
      <t xml:space="preserve"> Funds allocated in 2000-01</t>
    </r>
  </si>
  <si>
    <t>alloc</t>
  </si>
  <si>
    <t>-</t>
  </si>
  <si>
    <t>brgt_for</t>
  </si>
  <si>
    <r>
      <t>Add:</t>
    </r>
    <r>
      <rPr>
        <sz val="10"/>
        <rFont val="Helvetica"/>
        <family val="0"/>
      </rPr>
      <t xml:space="preserve"> Interest earned during 2000-01</t>
    </r>
  </si>
  <si>
    <t>loanrepp</t>
  </si>
  <si>
    <r>
      <t>Less:</t>
    </r>
    <r>
      <rPr>
        <sz val="10"/>
        <rFont val="Helvetica"/>
        <family val="0"/>
      </rPr>
      <t xml:space="preserve"> Mature bursaries initial allocation returned mid-year</t>
    </r>
  </si>
  <si>
    <t>msbret</t>
  </si>
  <si>
    <r>
      <t>Less:</t>
    </r>
    <r>
      <rPr>
        <sz val="10"/>
        <rFont val="Helvetica"/>
        <family val="0"/>
      </rPr>
      <t xml:space="preserve"> Funds disbursed (including those from loans repaid)</t>
    </r>
  </si>
  <si>
    <t>disburs</t>
  </si>
  <si>
    <r>
      <t>Add:</t>
    </r>
    <r>
      <rPr>
        <sz val="10"/>
        <rFont val="Helvetica"/>
        <family val="0"/>
      </rPr>
      <t xml:space="preserve"> Loans repaid (within year)</t>
    </r>
  </si>
  <si>
    <t>loanrepw</t>
  </si>
  <si>
    <t>Total funds remaining</t>
  </si>
  <si>
    <t>remain</t>
  </si>
  <si>
    <t>carryovr</t>
  </si>
  <si>
    <t>reclaim</t>
  </si>
  <si>
    <t>Mature Student Bursaries initial allocation returned mid-year 2000-01</t>
  </si>
  <si>
    <t>Hardship Fund allocation 2000-01</t>
  </si>
  <si>
    <t>Fee Waiver Fund allocation 2000-01</t>
  </si>
  <si>
    <t>Hardship Fund September 2000 payment</t>
  </si>
  <si>
    <t>Hardship Fund January 2001 payment</t>
  </si>
  <si>
    <t>Hardship Fund March 2001 payment</t>
  </si>
  <si>
    <t>Carry forward from 1999-2000</t>
  </si>
  <si>
    <r>
      <t>Bursaries awarded (from the Mature Student Bursary Fund or the Hardship</t>
    </r>
    <r>
      <rPr>
        <sz val="10"/>
        <rFont val="Helvetica"/>
        <family val="2"/>
      </rPr>
      <t>/Fee Waiver</t>
    </r>
    <r>
      <rPr>
        <sz val="10"/>
        <rFont val="Helvetica"/>
        <family val="0"/>
      </rPr>
      <t xml:space="preserve"> Funds)</t>
    </r>
  </si>
  <si>
    <r>
      <t xml:space="preserve">Less: </t>
    </r>
    <r>
      <rPr>
        <sz val="10"/>
        <rFont val="Helvetica"/>
        <family val="2"/>
      </rPr>
      <t>Mature Student Bursaries initial allocation returned mid-year</t>
    </r>
  </si>
  <si>
    <r>
      <t xml:space="preserve">Add: </t>
    </r>
    <r>
      <rPr>
        <sz val="10"/>
        <rFont val="Helvetica"/>
        <family val="2"/>
      </rPr>
      <t>Loans repaid from previous years</t>
    </r>
  </si>
  <si>
    <r>
      <t xml:space="preserve">Less: </t>
    </r>
    <r>
      <rPr>
        <sz val="10"/>
        <rFont val="Helvetica"/>
        <family val="2"/>
      </rPr>
      <t>Funds used to repay outstanding loans from previous years*</t>
    </r>
  </si>
  <si>
    <r>
      <t xml:space="preserve">Add: </t>
    </r>
    <r>
      <rPr>
        <sz val="10"/>
        <rFont val="Helvetica"/>
        <family val="2"/>
      </rPr>
      <t>Loans repaid (from previous years)</t>
    </r>
  </si>
  <si>
    <r>
      <t xml:space="preserve">Less: </t>
    </r>
    <r>
      <rPr>
        <sz val="10"/>
        <rFont val="Helvetica"/>
        <family val="2"/>
      </rPr>
      <t>Funds used to repay outstanding loans from previous years</t>
    </r>
  </si>
  <si>
    <t>|</t>
  </si>
  <si>
    <t>Validation worksheet</t>
  </si>
  <si>
    <t>Opportunity Bursary initial allocation for 2001-02</t>
  </si>
  <si>
    <t>Mature Student Bursary Fund initial allocation 2000-01</t>
  </si>
  <si>
    <t>Mature Student Bursary Fund second allocation    2000-01</t>
  </si>
  <si>
    <t>Ob_int</t>
  </si>
  <si>
    <t>Oppburs</t>
  </si>
  <si>
    <t>Eic_eaz</t>
  </si>
  <si>
    <t>Neic_eaz</t>
  </si>
  <si>
    <t>Nec_neaz</t>
  </si>
  <si>
    <t>Adjust</t>
  </si>
  <si>
    <t>T1</t>
  </si>
  <si>
    <t>Amount</t>
  </si>
  <si>
    <t>Numb</t>
  </si>
  <si>
    <t>Amount given as MSBs</t>
  </si>
  <si>
    <t>Number of MSBs given</t>
  </si>
  <si>
    <t>T2ai</t>
  </si>
  <si>
    <t>Young_n</t>
  </si>
  <si>
    <t>Young_a</t>
  </si>
  <si>
    <t>Ym_n</t>
  </si>
  <si>
    <t>Ym_a</t>
  </si>
  <si>
    <t>Mat_n</t>
  </si>
  <si>
    <t>Mat_a</t>
  </si>
  <si>
    <t>All_un_n</t>
  </si>
  <si>
    <t>Level of study</t>
  </si>
  <si>
    <t>Mode of study</t>
  </si>
  <si>
    <t>Number of successful &lt;21 applicants</t>
  </si>
  <si>
    <t>Amount paid to &lt;21 applicants</t>
  </si>
  <si>
    <t>Number of successful 21-24 applicants</t>
  </si>
  <si>
    <t>Amount paid to 21-24 applicants</t>
  </si>
  <si>
    <t>Number of successful 25+ applicants</t>
  </si>
  <si>
    <t>Amount paid to 25+ applicants</t>
  </si>
  <si>
    <t>Number - successful + uns</t>
  </si>
  <si>
    <t>T2aii</t>
  </si>
  <si>
    <t>Amount given as non-MSB bursaries</t>
  </si>
  <si>
    <t>Number of non-MSB bursaries given</t>
  </si>
  <si>
    <t>T2b</t>
  </si>
  <si>
    <t>Reason</t>
  </si>
  <si>
    <t>T3</t>
  </si>
  <si>
    <t>Disab_n</t>
  </si>
  <si>
    <t>Disab_a</t>
  </si>
  <si>
    <t>Chldcr_n</t>
  </si>
  <si>
    <t>Chldcr_a</t>
  </si>
  <si>
    <t>Trans_n</t>
  </si>
  <si>
    <t>Trans_a</t>
  </si>
  <si>
    <t>Books_n</t>
  </si>
  <si>
    <t>Books_a</t>
  </si>
  <si>
    <t>Fees_n</t>
  </si>
  <si>
    <t>Fees_a</t>
  </si>
  <si>
    <t>Accom_n</t>
  </si>
  <si>
    <t>Accom_a</t>
  </si>
  <si>
    <t>Util_n</t>
  </si>
  <si>
    <t>Util_a</t>
  </si>
  <si>
    <t>Other_n</t>
  </si>
  <si>
    <t>Other_a</t>
  </si>
  <si>
    <t>Disability costs</t>
  </si>
  <si>
    <t>Childcare</t>
  </si>
  <si>
    <t>Non-tuition fees</t>
  </si>
  <si>
    <t>Accomodation</t>
  </si>
  <si>
    <t>Other or non-specified</t>
  </si>
  <si>
    <t>T4</t>
  </si>
  <si>
    <t>Loantype</t>
  </si>
  <si>
    <t>Paid_out</t>
  </si>
  <si>
    <t>Repaid_w</t>
  </si>
  <si>
    <t>Repaid_p</t>
  </si>
  <si>
    <t>Amount paid out</t>
  </si>
  <si>
    <t>Repaid within year</t>
  </si>
  <si>
    <t>Repaid from previous years</t>
  </si>
  <si>
    <t>T5</t>
  </si>
  <si>
    <t>Source</t>
  </si>
  <si>
    <t>Sep_dec</t>
  </si>
  <si>
    <t>Jan_mar</t>
  </si>
  <si>
    <t>Apr_aug</t>
  </si>
  <si>
    <t>Source of payment</t>
  </si>
  <si>
    <t>Payments Sep-Dec</t>
  </si>
  <si>
    <t>Payments Jan-Mar</t>
  </si>
  <si>
    <t>Payments Apr-Aug</t>
  </si>
  <si>
    <t>T6</t>
  </si>
  <si>
    <t>Type</t>
  </si>
  <si>
    <t>Type of payment</t>
  </si>
  <si>
    <t>Summary total</t>
  </si>
  <si>
    <t>Raw</t>
  </si>
  <si>
    <t>Ftbursrd</t>
  </si>
  <si>
    <t>Msb2</t>
  </si>
  <si>
    <t>Amntret</t>
  </si>
  <si>
    <t>Totalhsf</t>
  </si>
  <si>
    <t>Feealloc</t>
  </si>
  <si>
    <t>Septhf</t>
  </si>
  <si>
    <t>Janhf</t>
  </si>
  <si>
    <t>Marhf</t>
  </si>
  <si>
    <t>Newcarry</t>
  </si>
  <si>
    <t>amntret</t>
  </si>
  <si>
    <t>Overspend in 2000-01</t>
  </si>
  <si>
    <t>Funds to be reclaimed by HEFCE</t>
  </si>
  <si>
    <t>Table 2a(i) - Payments for hardship (including payments made as loans, excluding payments for part-time Fee Waivers and Mature Student Bursaries)</t>
  </si>
  <si>
    <t>Opportunity Bursaries 2001-02 interim return</t>
  </si>
  <si>
    <t>1 April to         31 August</t>
  </si>
  <si>
    <t xml:space="preserve">Funds HEIs wish to carry over to 2001-02 </t>
  </si>
  <si>
    <t>Part 4 Appendix 1 - Summary data from the Opportunity Bursaries 2001-02 interim return and the 2000-01 Access and Hardship fund monitoring return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</si>
</sst>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m/d/yy\ h:mm\ AM/PM"/>
    <numFmt numFmtId="171" formatCode="0.0"/>
    <numFmt numFmtId="172" formatCode="#,##0.000"/>
    <numFmt numFmtId="173" formatCode="#,##0.0000"/>
    <numFmt numFmtId="174" formatCode="#,##0.00000"/>
    <numFmt numFmtId="175" formatCode="#,##0.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</numFmts>
  <fonts count="8">
    <font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10"/>
      <name val="Helvetica"/>
      <family val="2"/>
    </font>
    <font>
      <sz val="10"/>
      <color indexed="10"/>
      <name val="Helvetica"/>
      <family val="2"/>
    </font>
    <font>
      <sz val="10"/>
      <color indexed="9"/>
      <name val="Helvetica"/>
      <family val="2"/>
    </font>
    <font>
      <sz val="10"/>
      <color indexed="8"/>
      <name val="Helvetica"/>
      <family val="2"/>
    </font>
    <font>
      <b/>
      <sz val="12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5"/>
        <bgColor indexed="9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3" xfId="0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1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4" fontId="0" fillId="0" borderId="3" xfId="0" applyNumberForma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6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3" xfId="0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4" fontId="0" fillId="0" borderId="1" xfId="0" applyNumberFormat="1" applyBorder="1" applyAlignment="1" applyProtection="1">
      <alignment/>
      <protection locked="0"/>
    </xf>
    <xf numFmtId="4" fontId="0" fillId="0" borderId="7" xfId="0" applyNumberFormat="1" applyBorder="1" applyAlignment="1" applyProtection="1">
      <alignment/>
      <protection locked="0"/>
    </xf>
    <xf numFmtId="4" fontId="0" fillId="0" borderId="6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4" fontId="0" fillId="0" borderId="4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4" fontId="0" fillId="0" borderId="13" xfId="0" applyNumberFormat="1" applyBorder="1" applyAlignment="1" applyProtection="1">
      <alignment wrapText="1"/>
      <protection/>
    </xf>
    <xf numFmtId="0" fontId="0" fillId="0" borderId="11" xfId="0" applyBorder="1" applyAlignment="1" applyProtection="1" quotePrefix="1">
      <alignment horizontal="center" vertical="top"/>
      <protection/>
    </xf>
    <xf numFmtId="0" fontId="0" fillId="0" borderId="5" xfId="0" applyBorder="1" applyAlignment="1" applyProtection="1">
      <alignment horizontal="center" vertical="top"/>
      <protection/>
    </xf>
    <xf numFmtId="4" fontId="0" fillId="0" borderId="1" xfId="0" applyNumberFormat="1" applyBorder="1" applyAlignment="1" applyProtection="1">
      <alignment wrapText="1"/>
      <protection locked="0"/>
    </xf>
    <xf numFmtId="4" fontId="0" fillId="0" borderId="3" xfId="0" applyNumberFormat="1" applyBorder="1" applyAlignment="1" applyProtection="1">
      <alignment wrapText="1"/>
      <protection locked="0"/>
    </xf>
    <xf numFmtId="4" fontId="0" fillId="0" borderId="11" xfId="0" applyNumberFormat="1" applyBorder="1" applyAlignment="1" applyProtection="1">
      <alignment wrapText="1"/>
      <protection locked="0"/>
    </xf>
    <xf numFmtId="4" fontId="0" fillId="0" borderId="7" xfId="0" applyNumberFormat="1" applyBorder="1" applyAlignment="1" applyProtection="1">
      <alignment wrapText="1"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" xfId="0" applyBorder="1" applyAlignment="1" applyProtection="1">
      <alignment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4" fontId="0" fillId="0" borderId="4" xfId="0" applyNumberFormat="1" applyFill="1" applyBorder="1" applyAlignment="1" applyProtection="1" quotePrefix="1">
      <alignment horizontal="right"/>
      <protection locked="0"/>
    </xf>
    <xf numFmtId="4" fontId="0" fillId="0" borderId="11" xfId="0" applyNumberFormat="1" applyFill="1" applyBorder="1" applyAlignment="1" applyProtection="1" quotePrefix="1">
      <alignment horizontal="right"/>
      <protection locked="0"/>
    </xf>
    <xf numFmtId="0" fontId="0" fillId="0" borderId="16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wrapText="1"/>
      <protection/>
    </xf>
    <xf numFmtId="0" fontId="0" fillId="0" borderId="3" xfId="0" applyFill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right" wrapText="1"/>
      <protection/>
    </xf>
    <xf numFmtId="0" fontId="3" fillId="0" borderId="3" xfId="0" applyFont="1" applyBorder="1" applyAlignment="1" applyProtection="1">
      <alignment horizontal="right" wrapText="1"/>
      <protection/>
    </xf>
    <xf numFmtId="0" fontId="3" fillId="0" borderId="2" xfId="0" applyFont="1" applyBorder="1" applyAlignment="1" applyProtection="1">
      <alignment horizontal="right" wrapText="1"/>
      <protection/>
    </xf>
    <xf numFmtId="0" fontId="3" fillId="0" borderId="0" xfId="0" applyFont="1" applyAlignment="1" applyProtection="1">
      <alignment wrapText="1"/>
      <protection/>
    </xf>
    <xf numFmtId="4" fontId="5" fillId="0" borderId="0" xfId="0" applyNumberFormat="1" applyFont="1" applyAlignment="1" applyProtection="1">
      <alignment/>
      <protection/>
    </xf>
    <xf numFmtId="4" fontId="0" fillId="0" borderId="12" xfId="15" applyNumberFormat="1" applyBorder="1" applyAlignment="1" applyProtection="1">
      <alignment/>
      <protection/>
    </xf>
    <xf numFmtId="4" fontId="0" fillId="0" borderId="13" xfId="15" applyNumberFormat="1" applyBorder="1" applyAlignment="1" applyProtection="1">
      <alignment/>
      <protection/>
    </xf>
    <xf numFmtId="4" fontId="0" fillId="0" borderId="8" xfId="15" applyNumberFormat="1" applyBorder="1" applyAlignment="1" applyProtection="1">
      <alignment/>
      <protection/>
    </xf>
    <xf numFmtId="4" fontId="0" fillId="0" borderId="8" xfId="15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4" fontId="0" fillId="0" borderId="13" xfId="0" applyNumberForma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4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3" xfId="0" applyBorder="1" applyAlignment="1" applyProtection="1">
      <alignment horizontal="left" wrapText="1"/>
      <protection/>
    </xf>
    <xf numFmtId="4" fontId="0" fillId="0" borderId="12" xfId="15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4" fontId="0" fillId="0" borderId="2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3" fillId="0" borderId="1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" xfId="0" applyBorder="1" applyAlignment="1" applyProtection="1">
      <alignment vertical="top" wrapText="1"/>
      <protection/>
    </xf>
    <xf numFmtId="0" fontId="3" fillId="0" borderId="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0" fillId="0" borderId="6" xfId="0" applyNumberFormat="1" applyFon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/>
      <protection/>
    </xf>
    <xf numFmtId="4" fontId="0" fillId="2" borderId="10" xfId="0" applyNumberFormat="1" applyFill="1" applyBorder="1" applyAlignment="1" applyProtection="1">
      <alignment/>
      <protection/>
    </xf>
    <xf numFmtId="4" fontId="0" fillId="2" borderId="6" xfId="0" applyNumberFormat="1" applyFill="1" applyBorder="1" applyAlignment="1" applyProtection="1">
      <alignment/>
      <protection/>
    </xf>
    <xf numFmtId="4" fontId="0" fillId="2" borderId="13" xfId="0" applyNumberFormat="1" applyFill="1" applyBorder="1" applyAlignment="1" applyProtection="1">
      <alignment/>
      <protection/>
    </xf>
    <xf numFmtId="4" fontId="0" fillId="2" borderId="13" xfId="0" applyNumberFormat="1" applyFill="1" applyBorder="1" applyAlignment="1" applyProtection="1">
      <alignment horizontal="right"/>
      <protection/>
    </xf>
    <xf numFmtId="4" fontId="0" fillId="2" borderId="12" xfId="15" applyNumberFormat="1" applyFill="1" applyBorder="1" applyAlignment="1" applyProtection="1">
      <alignment horizontal="right"/>
      <protection/>
    </xf>
    <xf numFmtId="4" fontId="0" fillId="2" borderId="7" xfId="0" applyNumberFormat="1" applyFill="1" applyBorder="1" applyAlignment="1" applyProtection="1">
      <alignment/>
      <protection/>
    </xf>
    <xf numFmtId="4" fontId="0" fillId="2" borderId="11" xfId="0" applyNumberFormat="1" applyFill="1" applyBorder="1" applyAlignment="1" applyProtection="1">
      <alignment/>
      <protection/>
    </xf>
    <xf numFmtId="4" fontId="0" fillId="2" borderId="5" xfId="0" applyNumberFormat="1" applyFill="1" applyBorder="1" applyAlignment="1" applyProtection="1">
      <alignment/>
      <protection/>
    </xf>
    <xf numFmtId="4" fontId="0" fillId="2" borderId="2" xfId="0" applyNumberFormat="1" applyFill="1" applyBorder="1" applyAlignment="1" applyProtection="1">
      <alignment/>
      <protection/>
    </xf>
    <xf numFmtId="4" fontId="0" fillId="2" borderId="14" xfId="0" applyNumberFormat="1" applyFill="1" applyBorder="1" applyAlignment="1" applyProtection="1">
      <alignment/>
      <protection/>
    </xf>
    <xf numFmtId="4" fontId="0" fillId="2" borderId="11" xfId="0" applyNumberFormat="1" applyFill="1" applyBorder="1" applyAlignment="1" applyProtection="1">
      <alignment/>
      <protection/>
    </xf>
    <xf numFmtId="4" fontId="0" fillId="2" borderId="7" xfId="0" applyNumberFormat="1" applyFill="1" applyBorder="1" applyAlignment="1" applyProtection="1">
      <alignment/>
      <protection/>
    </xf>
    <xf numFmtId="4" fontId="0" fillId="2" borderId="1" xfId="0" applyNumberFormat="1" applyFill="1" applyBorder="1" applyAlignment="1" applyProtection="1">
      <alignment wrapText="1"/>
      <protection/>
    </xf>
    <xf numFmtId="4" fontId="0" fillId="2" borderId="3" xfId="0" applyNumberFormat="1" applyFill="1" applyBorder="1" applyAlignment="1" applyProtection="1">
      <alignment wrapText="1"/>
      <protection/>
    </xf>
    <xf numFmtId="4" fontId="0" fillId="2" borderId="8" xfId="0" applyNumberFormat="1" applyFill="1" applyBorder="1" applyAlignment="1" applyProtection="1">
      <alignment/>
      <protection/>
    </xf>
    <xf numFmtId="4" fontId="0" fillId="2" borderId="12" xfId="0" applyNumberFormat="1" applyFill="1" applyBorder="1" applyAlignment="1" applyProtection="1">
      <alignment/>
      <protection/>
    </xf>
    <xf numFmtId="4" fontId="0" fillId="2" borderId="1" xfId="0" applyNumberFormat="1" applyFill="1" applyBorder="1" applyAlignment="1" applyProtection="1">
      <alignment/>
      <protection/>
    </xf>
    <xf numFmtId="4" fontId="0" fillId="2" borderId="4" xfId="0" applyNumberFormat="1" applyFill="1" applyBorder="1" applyAlignment="1" applyProtection="1">
      <alignment horizontal="right"/>
      <protection/>
    </xf>
    <xf numFmtId="4" fontId="0" fillId="2" borderId="4" xfId="0" applyNumberFormat="1" applyFill="1" applyBorder="1" applyAlignment="1" applyProtection="1">
      <alignment/>
      <protection/>
    </xf>
    <xf numFmtId="4" fontId="0" fillId="2" borderId="6" xfId="0" applyNumberFormat="1" applyFill="1" applyBorder="1" applyAlignment="1" applyProtection="1">
      <alignment horizontal="right"/>
      <protection/>
    </xf>
    <xf numFmtId="4" fontId="0" fillId="2" borderId="4" xfId="0" applyNumberFormat="1" applyFill="1" applyBorder="1" applyAlignment="1" applyProtection="1" quotePrefix="1">
      <alignment horizontal="right"/>
      <protection/>
    </xf>
    <xf numFmtId="4" fontId="0" fillId="2" borderId="6" xfId="0" applyNumberFormat="1" applyFill="1" applyBorder="1" applyAlignment="1" applyProtection="1" quotePrefix="1">
      <alignment horizontal="right"/>
      <protection/>
    </xf>
    <xf numFmtId="4" fontId="0" fillId="2" borderId="19" xfId="0" applyNumberFormat="1" applyFill="1" applyBorder="1" applyAlignment="1" applyProtection="1">
      <alignment/>
      <protection/>
    </xf>
    <xf numFmtId="4" fontId="0" fillId="2" borderId="16" xfId="0" applyNumberFormat="1" applyFill="1" applyBorder="1" applyAlignment="1" applyProtection="1" quotePrefix="1">
      <alignment horizontal="right"/>
      <protection/>
    </xf>
    <xf numFmtId="4" fontId="0" fillId="2" borderId="22" xfId="0" applyNumberFormat="1" applyFill="1" applyBorder="1" applyAlignment="1" applyProtection="1" quotePrefix="1">
      <alignment horizontal="right"/>
      <protection/>
    </xf>
    <xf numFmtId="4" fontId="0" fillId="2" borderId="1" xfId="0" applyNumberFormat="1" applyFill="1" applyBorder="1" applyAlignment="1" applyProtection="1">
      <alignment horizontal="right"/>
      <protection/>
    </xf>
    <xf numFmtId="4" fontId="0" fillId="2" borderId="3" xfId="0" applyNumberFormat="1" applyFill="1" applyBorder="1" applyAlignment="1" applyProtection="1">
      <alignment horizontal="right"/>
      <protection/>
    </xf>
    <xf numFmtId="4" fontId="6" fillId="2" borderId="2" xfId="0" applyNumberFormat="1" applyFont="1" applyFill="1" applyBorder="1" applyAlignment="1" applyProtection="1">
      <alignment horizontal="right"/>
      <protection/>
    </xf>
    <xf numFmtId="4" fontId="6" fillId="2" borderId="2" xfId="0" applyNumberFormat="1" applyFont="1" applyFill="1" applyBorder="1" applyAlignment="1" applyProtection="1">
      <alignment/>
      <protection/>
    </xf>
    <xf numFmtId="4" fontId="0" fillId="2" borderId="3" xfId="0" applyNumberFormat="1" applyFill="1" applyBorder="1" applyAlignment="1" applyProtection="1" quotePrefix="1">
      <alignment horizontal="right"/>
      <protection/>
    </xf>
    <xf numFmtId="4" fontId="6" fillId="2" borderId="14" xfId="0" applyNumberFormat="1" applyFont="1" applyFill="1" applyBorder="1" applyAlignment="1" applyProtection="1" quotePrefix="1">
      <alignment horizontal="right"/>
      <protection/>
    </xf>
    <xf numFmtId="4" fontId="6" fillId="2" borderId="14" xfId="0" applyNumberFormat="1" applyFont="1" applyFill="1" applyBorder="1" applyAlignment="1" applyProtection="1">
      <alignment/>
      <protection/>
    </xf>
    <xf numFmtId="4" fontId="6" fillId="2" borderId="14" xfId="0" applyNumberFormat="1" applyFont="1" applyFill="1" applyBorder="1" applyAlignment="1" applyProtection="1">
      <alignment horizontal="right"/>
      <protection/>
    </xf>
    <xf numFmtId="4" fontId="0" fillId="2" borderId="11" xfId="0" applyNumberFormat="1" applyFill="1" applyBorder="1" applyAlignment="1" applyProtection="1">
      <alignment horizontal="right"/>
      <protection/>
    </xf>
    <xf numFmtId="4" fontId="0" fillId="2" borderId="7" xfId="0" applyNumberFormat="1" applyFill="1" applyBorder="1" applyAlignment="1" applyProtection="1">
      <alignment horizontal="right"/>
      <protection/>
    </xf>
    <xf numFmtId="4" fontId="6" fillId="2" borderId="5" xfId="0" applyNumberFormat="1" applyFont="1" applyFill="1" applyBorder="1" applyAlignment="1" applyProtection="1">
      <alignment horizontal="right"/>
      <protection/>
    </xf>
    <xf numFmtId="4" fontId="6" fillId="2" borderId="5" xfId="0" applyNumberFormat="1" applyFont="1" applyFill="1" applyBorder="1" applyAlignment="1" applyProtection="1">
      <alignment/>
      <protection/>
    </xf>
    <xf numFmtId="4" fontId="0" fillId="2" borderId="12" xfId="0" applyNumberFormat="1" applyFill="1" applyBorder="1" applyAlignment="1" applyProtection="1" quotePrefix="1">
      <alignment horizontal="right"/>
      <protection/>
    </xf>
    <xf numFmtId="4" fontId="6" fillId="2" borderId="8" xfId="0" applyNumberFormat="1" applyFont="1" applyFill="1" applyBorder="1" applyAlignment="1" applyProtection="1">
      <alignment horizontal="right"/>
      <protection/>
    </xf>
    <xf numFmtId="4" fontId="6" fillId="2" borderId="8" xfId="0" applyNumberFormat="1" applyFont="1" applyFill="1" applyBorder="1" applyAlignment="1" applyProtection="1">
      <alignment/>
      <protection/>
    </xf>
    <xf numFmtId="4" fontId="6" fillId="2" borderId="7" xfId="0" applyNumberFormat="1" applyFont="1" applyFill="1" applyBorder="1" applyAlignment="1" applyProtection="1">
      <alignment/>
      <protection/>
    </xf>
    <xf numFmtId="4" fontId="6" fillId="2" borderId="6" xfId="0" applyNumberFormat="1" applyFont="1" applyFill="1" applyBorder="1" applyAlignment="1" applyProtection="1">
      <alignment horizontal="right"/>
      <protection/>
    </xf>
    <xf numFmtId="4" fontId="0" fillId="3" borderId="3" xfId="0" applyNumberFormat="1" applyFill="1" applyBorder="1" applyAlignment="1" applyProtection="1">
      <alignment horizontal="right"/>
      <protection/>
    </xf>
    <xf numFmtId="4" fontId="0" fillId="3" borderId="10" xfId="0" applyNumberFormat="1" applyFill="1" applyBorder="1" applyAlignment="1" applyProtection="1">
      <alignment horizontal="right"/>
      <protection/>
    </xf>
    <xf numFmtId="4" fontId="0" fillId="3" borderId="7" xfId="0" applyNumberFormat="1" applyFill="1" applyBorder="1" applyAlignment="1" applyProtection="1">
      <alignment horizontal="right"/>
      <protection/>
    </xf>
    <xf numFmtId="4" fontId="0" fillId="3" borderId="3" xfId="0" applyNumberFormat="1" applyFill="1" applyBorder="1" applyAlignment="1" applyProtection="1">
      <alignment/>
      <protection/>
    </xf>
    <xf numFmtId="4" fontId="0" fillId="3" borderId="10" xfId="0" applyNumberFormat="1" applyFill="1" applyBorder="1" applyAlignment="1" applyProtection="1">
      <alignment/>
      <protection/>
    </xf>
    <xf numFmtId="4" fontId="0" fillId="3" borderId="7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5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17" fontId="0" fillId="0" borderId="12" xfId="0" applyNumberFormat="1" applyBorder="1" applyAlignment="1" applyProtection="1" quotePrefix="1">
      <alignment horizontal="center"/>
      <protection/>
    </xf>
    <xf numFmtId="17" fontId="0" fillId="0" borderId="8" xfId="0" applyNumberForma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" fontId="0" fillId="0" borderId="0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5" xfId="0" applyBorder="1" applyAlignment="1" applyProtection="1">
      <alignment horizontal="center" wrapText="1"/>
      <protection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 applyProtection="1">
      <alignment horizontal="center" wrapText="1"/>
      <protection/>
    </xf>
    <xf numFmtId="0" fontId="0" fillId="0" borderId="8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17" fontId="0" fillId="0" borderId="11" xfId="0" applyNumberFormat="1" applyBorder="1" applyAlignment="1" applyProtection="1">
      <alignment horizontal="center" wrapText="1"/>
      <protection/>
    </xf>
    <xf numFmtId="17" fontId="0" fillId="0" borderId="5" xfId="0" applyNumberFormat="1" applyBorder="1" applyAlignment="1" applyProtection="1" quotePrefix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zoomScale="75" zoomScaleNormal="75" workbookViewId="0" topLeftCell="A1">
      <selection activeCell="C4" sqref="C4"/>
    </sheetView>
  </sheetViews>
  <sheetFormatPr defaultColWidth="9.140625" defaultRowHeight="12.75"/>
  <cols>
    <col min="1" max="1" width="28.57421875" style="2" customWidth="1"/>
    <col min="2" max="2" width="28.7109375" style="2" customWidth="1"/>
    <col min="3" max="5" width="24.421875" style="2" customWidth="1"/>
    <col min="6" max="6" width="24.00390625" style="2" customWidth="1"/>
    <col min="7" max="16384" width="9.140625" style="2" customWidth="1"/>
  </cols>
  <sheetData>
    <row r="1" ht="15.75">
      <c r="A1" s="113" t="s">
        <v>214</v>
      </c>
    </row>
    <row r="2" spans="2:5" ht="12.75">
      <c r="B2" s="1"/>
      <c r="C2" s="1"/>
      <c r="D2" s="1"/>
      <c r="E2" s="1"/>
    </row>
    <row r="3" spans="1:5" ht="12.75">
      <c r="A3" s="1" t="s">
        <v>211</v>
      </c>
      <c r="B3" s="1"/>
      <c r="C3" s="1"/>
      <c r="D3" s="1"/>
      <c r="E3" s="1"/>
    </row>
    <row r="4" ht="12.75">
      <c r="D4" s="3"/>
    </row>
    <row r="5" spans="1:6" s="7" customFormat="1" ht="63.75">
      <c r="A5" s="4"/>
      <c r="B5" s="5"/>
      <c r="C5" s="6" t="s">
        <v>1</v>
      </c>
      <c r="D5" s="6" t="s">
        <v>2</v>
      </c>
      <c r="E5" s="6" t="s">
        <v>3</v>
      </c>
      <c r="F5" s="6" t="s">
        <v>4</v>
      </c>
    </row>
    <row r="6" spans="1:6" s="7" customFormat="1" ht="12.75">
      <c r="A6" s="8" t="s">
        <v>5</v>
      </c>
      <c r="B6" s="9"/>
      <c r="C6" s="10"/>
      <c r="D6" s="10"/>
      <c r="E6" s="10"/>
      <c r="F6" s="11"/>
    </row>
    <row r="7" spans="1:6" ht="12.75">
      <c r="A7" s="12" t="s">
        <v>6</v>
      </c>
      <c r="B7" s="13"/>
      <c r="C7" s="159"/>
      <c r="D7" s="14">
        <f>'returned data'!B4</f>
        <v>3734</v>
      </c>
      <c r="E7" s="116">
        <f>1000*D7</f>
        <v>3734000</v>
      </c>
      <c r="F7" s="162"/>
    </row>
    <row r="8" spans="1:6" ht="12.75">
      <c r="A8" s="15" t="s">
        <v>7</v>
      </c>
      <c r="B8" s="16" t="s">
        <v>8</v>
      </c>
      <c r="C8" s="160"/>
      <c r="D8" s="17">
        <f>'returned data'!C4</f>
        <v>1194</v>
      </c>
      <c r="E8" s="117">
        <f>1000*D8</f>
        <v>1194000</v>
      </c>
      <c r="F8" s="163"/>
    </row>
    <row r="9" spans="1:6" ht="12.75">
      <c r="A9" s="18"/>
      <c r="B9" s="19" t="s">
        <v>9</v>
      </c>
      <c r="C9" s="161"/>
      <c r="D9" s="20">
        <f>'returned data'!D4</f>
        <v>972</v>
      </c>
      <c r="E9" s="118">
        <f>1000*D9</f>
        <v>972000</v>
      </c>
      <c r="F9" s="164"/>
    </row>
    <row r="10" spans="1:6" ht="12.75">
      <c r="A10" s="21" t="s">
        <v>10</v>
      </c>
      <c r="B10" s="13"/>
      <c r="C10" s="120">
        <f>Validation!J6/1000</f>
        <v>6370</v>
      </c>
      <c r="D10" s="119">
        <f>SUM(D7:D9)</f>
        <v>5900</v>
      </c>
      <c r="E10" s="119">
        <f>SUM(E7:E9)</f>
        <v>5900000</v>
      </c>
      <c r="F10" s="119">
        <f>E10-1000*C10</f>
        <v>-470000</v>
      </c>
    </row>
    <row r="11" spans="1:6" ht="12.75">
      <c r="A11" s="22"/>
      <c r="B11" s="22"/>
      <c r="C11" s="88"/>
      <c r="D11" s="24"/>
      <c r="E11" s="24"/>
      <c r="F11" s="24"/>
    </row>
    <row r="12" spans="1:5" ht="12.75">
      <c r="A12" s="25"/>
      <c r="B12" s="25"/>
      <c r="C12" s="25"/>
      <c r="D12" s="25"/>
      <c r="E12" s="25"/>
    </row>
    <row r="13" ht="12.75">
      <c r="A13" s="1" t="s">
        <v>0</v>
      </c>
    </row>
    <row r="15" spans="1:3" ht="12.75">
      <c r="A15" s="1" t="s">
        <v>12</v>
      </c>
      <c r="B15" s="1"/>
      <c r="C15" s="1"/>
    </row>
    <row r="16" spans="4:5" ht="12.75">
      <c r="D16" s="3"/>
      <c r="E16" s="3"/>
    </row>
    <row r="17" spans="1:5" s="7" customFormat="1" ht="41.25" customHeight="1">
      <c r="A17" s="4"/>
      <c r="B17" s="57" t="s">
        <v>13</v>
      </c>
      <c r="C17" s="165" t="s">
        <v>110</v>
      </c>
      <c r="D17" s="166"/>
      <c r="E17" s="86" t="s">
        <v>14</v>
      </c>
    </row>
    <row r="18" spans="1:5" ht="18.75" customHeight="1">
      <c r="A18" s="10"/>
      <c r="B18" s="82"/>
      <c r="C18" s="83" t="s">
        <v>15</v>
      </c>
      <c r="D18" s="83" t="s">
        <v>16</v>
      </c>
      <c r="E18" s="85"/>
    </row>
    <row r="19" spans="1:5" ht="14.25" customHeight="1">
      <c r="A19" s="32" t="s">
        <v>10</v>
      </c>
      <c r="B19" s="121">
        <f>Validation!A6+Validation!B6-Validation!C6</f>
        <v>14815800</v>
      </c>
      <c r="C19" s="87">
        <f>'returned data'!B9</f>
        <v>15828</v>
      </c>
      <c r="D19" s="87">
        <f>'returned data'!A9</f>
        <v>13715359.66</v>
      </c>
      <c r="E19" s="120">
        <f>B19-D19</f>
        <v>1100440.3399999999</v>
      </c>
    </row>
    <row r="44" ht="12.75">
      <c r="M44" s="26" t="s">
        <v>11</v>
      </c>
    </row>
  </sheetData>
  <mergeCells count="1">
    <mergeCell ref="C17:D17"/>
  </mergeCells>
  <conditionalFormatting sqref="D7:D9">
    <cfRule type="cellIs" priority="1" dxfId="0" operator="notEqual" stopIfTrue="1">
      <formula>TRUNC($D7)</formula>
    </cfRule>
  </conditionalFormatting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16.8515625" style="2" customWidth="1"/>
    <col min="2" max="2" width="14.7109375" style="2" customWidth="1"/>
    <col min="3" max="11" width="13.421875" style="2" customWidth="1"/>
    <col min="12" max="16384" width="9.140625" style="2" customWidth="1"/>
  </cols>
  <sheetData>
    <row r="1" ht="12.75">
      <c r="A1" s="1" t="s">
        <v>0</v>
      </c>
    </row>
    <row r="2" ht="12.75">
      <c r="A2" s="1"/>
    </row>
    <row r="3" ht="12.75">
      <c r="A3" s="1"/>
    </row>
    <row r="4" spans="1:5" ht="13.5" customHeight="1">
      <c r="A4" s="1" t="s">
        <v>210</v>
      </c>
      <c r="B4" s="1"/>
      <c r="E4" s="1"/>
    </row>
    <row r="5" spans="1:5" ht="13.5" customHeight="1">
      <c r="A5" s="1"/>
      <c r="B5" s="1"/>
      <c r="E5" s="1"/>
    </row>
    <row r="6" spans="1:11" ht="12.75">
      <c r="A6" s="33"/>
      <c r="B6" s="34"/>
      <c r="C6" s="171" t="s">
        <v>17</v>
      </c>
      <c r="D6" s="172"/>
      <c r="E6" s="172"/>
      <c r="F6" s="172"/>
      <c r="G6" s="172"/>
      <c r="H6" s="172"/>
      <c r="I6" s="178" t="s">
        <v>10</v>
      </c>
      <c r="J6" s="179"/>
      <c r="K6" s="180"/>
    </row>
    <row r="7" spans="1:11" ht="12.75">
      <c r="A7" s="35"/>
      <c r="B7" s="36"/>
      <c r="C7" s="171" t="s">
        <v>18</v>
      </c>
      <c r="D7" s="173"/>
      <c r="E7" s="174" t="s">
        <v>19</v>
      </c>
      <c r="F7" s="175"/>
      <c r="G7" s="171" t="s">
        <v>20</v>
      </c>
      <c r="H7" s="172"/>
      <c r="I7" s="181"/>
      <c r="J7" s="182"/>
      <c r="K7" s="183"/>
    </row>
    <row r="8" spans="1:11" s="7" customFormat="1" ht="55.5" customHeight="1">
      <c r="A8" s="37" t="s">
        <v>21</v>
      </c>
      <c r="B8" s="9" t="s">
        <v>22</v>
      </c>
      <c r="C8" s="37" t="s">
        <v>23</v>
      </c>
      <c r="D8" s="29" t="s">
        <v>24</v>
      </c>
      <c r="E8" s="29" t="s">
        <v>23</v>
      </c>
      <c r="F8" s="30" t="s">
        <v>24</v>
      </c>
      <c r="G8" s="38" t="s">
        <v>23</v>
      </c>
      <c r="H8" s="39" t="s">
        <v>24</v>
      </c>
      <c r="I8" s="30" t="s">
        <v>25</v>
      </c>
      <c r="J8" s="30" t="s">
        <v>23</v>
      </c>
      <c r="K8" s="38" t="s">
        <v>24</v>
      </c>
    </row>
    <row r="9" spans="1:11" ht="12.75">
      <c r="A9" s="15" t="s">
        <v>26</v>
      </c>
      <c r="B9" s="15" t="s">
        <v>27</v>
      </c>
      <c r="C9" s="40">
        <f>'returned data'!C14</f>
        <v>18328</v>
      </c>
      <c r="D9" s="40">
        <f>'returned data'!D14</f>
        <v>7702272.66</v>
      </c>
      <c r="E9" s="40">
        <f>'returned data'!E14</f>
        <v>29036</v>
      </c>
      <c r="F9" s="40">
        <f>'returned data'!F14</f>
        <v>16355950.19</v>
      </c>
      <c r="G9" s="40">
        <f>'returned data'!G14</f>
        <v>27343</v>
      </c>
      <c r="H9" s="40">
        <f>'returned data'!H14</f>
        <v>24206460.63</v>
      </c>
      <c r="I9" s="40">
        <f>'returned data'!I14</f>
        <v>87805</v>
      </c>
      <c r="J9" s="116">
        <f aca="true" t="shared" si="0" ref="J9:K14">SUM(C9,E9,G9)</f>
        <v>74707</v>
      </c>
      <c r="K9" s="125">
        <f t="shared" si="0"/>
        <v>48264683.480000004</v>
      </c>
    </row>
    <row r="10" spans="1:11" ht="12.75">
      <c r="A10" s="18"/>
      <c r="B10" s="18" t="s">
        <v>30</v>
      </c>
      <c r="C10" s="41">
        <f>'returned data'!C15</f>
        <v>281</v>
      </c>
      <c r="D10" s="42">
        <f>'returned data'!D15</f>
        <v>75784.94</v>
      </c>
      <c r="E10" s="42">
        <f>'returned data'!E15</f>
        <v>1125</v>
      </c>
      <c r="F10" s="42">
        <f>'returned data'!F15</f>
        <v>304063.01</v>
      </c>
      <c r="G10" s="43">
        <f>'returned data'!G15</f>
        <v>8623</v>
      </c>
      <c r="H10" s="42">
        <f>'returned data'!H15</f>
        <v>1965900.33</v>
      </c>
      <c r="I10" s="42">
        <f>'returned data'!I15</f>
        <v>10757</v>
      </c>
      <c r="J10" s="122">
        <f t="shared" si="0"/>
        <v>10029</v>
      </c>
      <c r="K10" s="124">
        <f t="shared" si="0"/>
        <v>2345748.2800000003</v>
      </c>
    </row>
    <row r="11" spans="1:11" ht="12.75">
      <c r="A11" s="31" t="s">
        <v>32</v>
      </c>
      <c r="B11" s="31" t="s">
        <v>27</v>
      </c>
      <c r="C11" s="44">
        <f>'returned data'!C16</f>
        <v>200</v>
      </c>
      <c r="D11" s="44">
        <f>'returned data'!D16</f>
        <v>96103</v>
      </c>
      <c r="E11" s="44">
        <f>'returned data'!E16</f>
        <v>2764</v>
      </c>
      <c r="F11" s="44">
        <f>'returned data'!F16</f>
        <v>2181227.94</v>
      </c>
      <c r="G11" s="42">
        <f>'returned data'!G16</f>
        <v>4244</v>
      </c>
      <c r="H11" s="44">
        <f>'returned data'!H16</f>
        <v>4100880.5</v>
      </c>
      <c r="I11" s="44">
        <f>'returned data'!I16</f>
        <v>8412</v>
      </c>
      <c r="J11" s="118">
        <f t="shared" si="0"/>
        <v>7208</v>
      </c>
      <c r="K11" s="126">
        <f t="shared" si="0"/>
        <v>6378211.4399999995</v>
      </c>
    </row>
    <row r="12" spans="1:11" ht="12.75">
      <c r="A12" s="31"/>
      <c r="B12" s="31" t="s">
        <v>30</v>
      </c>
      <c r="C12" s="45">
        <f>'returned data'!C17</f>
        <v>24</v>
      </c>
      <c r="D12" s="42">
        <f>'returned data'!D17</f>
        <v>8267</v>
      </c>
      <c r="E12" s="45">
        <f>'returned data'!E17</f>
        <v>237</v>
      </c>
      <c r="F12" s="42">
        <f>'returned data'!F17</f>
        <v>169756.65</v>
      </c>
      <c r="G12" s="45">
        <f>'returned data'!G17</f>
        <v>1507</v>
      </c>
      <c r="H12" s="42">
        <f>'returned data'!H17</f>
        <v>1164969.94</v>
      </c>
      <c r="I12" s="42">
        <f>'returned data'!I17</f>
        <v>2032</v>
      </c>
      <c r="J12" s="118">
        <f t="shared" si="0"/>
        <v>1768</v>
      </c>
      <c r="K12" s="126">
        <f t="shared" si="0"/>
        <v>1342993.5899999999</v>
      </c>
    </row>
    <row r="13" spans="1:11" ht="12.75">
      <c r="A13" s="15" t="s">
        <v>34</v>
      </c>
      <c r="B13" s="15" t="s">
        <v>27</v>
      </c>
      <c r="C13" s="40">
        <f>'returned data'!C18</f>
        <v>1300</v>
      </c>
      <c r="D13" s="44">
        <f>'returned data'!D18</f>
        <v>529460.52</v>
      </c>
      <c r="E13" s="44">
        <f>'returned data'!E18</f>
        <v>202</v>
      </c>
      <c r="F13" s="44">
        <f>'returned data'!F18</f>
        <v>142527.73</v>
      </c>
      <c r="G13" s="44">
        <f>'returned data'!G18</f>
        <v>435</v>
      </c>
      <c r="H13" s="44">
        <f>'returned data'!H18</f>
        <v>318456.52</v>
      </c>
      <c r="I13" s="44">
        <f>'returned data'!I18</f>
        <v>2041</v>
      </c>
      <c r="J13" s="116">
        <f t="shared" si="0"/>
        <v>1937</v>
      </c>
      <c r="K13" s="125">
        <f t="shared" si="0"/>
        <v>990444.77</v>
      </c>
    </row>
    <row r="14" spans="1:11" ht="12.75">
      <c r="A14" s="18"/>
      <c r="B14" s="18" t="s">
        <v>30</v>
      </c>
      <c r="C14" s="41">
        <f>'returned data'!C19</f>
        <v>29</v>
      </c>
      <c r="D14" s="43">
        <f>'returned data'!D19</f>
        <v>15508.96</v>
      </c>
      <c r="E14" s="41">
        <f>'returned data'!E19</f>
        <v>62</v>
      </c>
      <c r="F14" s="43">
        <f>'returned data'!F19</f>
        <v>29032.49</v>
      </c>
      <c r="G14" s="41">
        <f>'returned data'!G19</f>
        <v>250</v>
      </c>
      <c r="H14" s="43">
        <f>'returned data'!H19</f>
        <v>137818.05</v>
      </c>
      <c r="I14" s="41">
        <f>'returned data'!I19</f>
        <v>392</v>
      </c>
      <c r="J14" s="122">
        <f t="shared" si="0"/>
        <v>341</v>
      </c>
      <c r="K14" s="124">
        <f t="shared" si="0"/>
        <v>182359.5</v>
      </c>
    </row>
    <row r="15" spans="1:11" ht="12.75">
      <c r="A15" s="32"/>
      <c r="B15" s="18" t="s">
        <v>10</v>
      </c>
      <c r="C15" s="122">
        <f aca="true" t="shared" si="1" ref="C15:K15">SUM(C9:C14)</f>
        <v>20162</v>
      </c>
      <c r="D15" s="122">
        <f t="shared" si="1"/>
        <v>8427397.080000002</v>
      </c>
      <c r="E15" s="123">
        <f t="shared" si="1"/>
        <v>33426</v>
      </c>
      <c r="F15" s="123">
        <f t="shared" si="1"/>
        <v>19182558.009999998</v>
      </c>
      <c r="G15" s="123">
        <f t="shared" si="1"/>
        <v>42402</v>
      </c>
      <c r="H15" s="123">
        <f t="shared" si="1"/>
        <v>31894485.970000003</v>
      </c>
      <c r="I15" s="123">
        <f t="shared" si="1"/>
        <v>111439</v>
      </c>
      <c r="J15" s="122">
        <f t="shared" si="1"/>
        <v>95990</v>
      </c>
      <c r="K15" s="124">
        <f t="shared" si="1"/>
        <v>59504441.06000001</v>
      </c>
    </row>
    <row r="16" spans="1:11" ht="12.75">
      <c r="A16" s="22"/>
      <c r="B16" s="22"/>
      <c r="C16" s="24"/>
      <c r="D16" s="24"/>
      <c r="E16" s="24"/>
      <c r="F16" s="24"/>
      <c r="G16" s="24"/>
      <c r="H16" s="24"/>
      <c r="I16" s="24"/>
      <c r="J16" s="24"/>
      <c r="K16" s="24"/>
    </row>
    <row r="17" spans="3:11" ht="12.75"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2.75">
      <c r="A18" s="1" t="s">
        <v>36</v>
      </c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2.75">
      <c r="A19" s="1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41.25" customHeight="1">
      <c r="A20" s="29"/>
      <c r="B20" s="38"/>
      <c r="C20" s="47" t="s">
        <v>23</v>
      </c>
      <c r="D20" s="47" t="s">
        <v>24</v>
      </c>
      <c r="E20" s="46"/>
      <c r="F20" s="46"/>
      <c r="G20" s="46"/>
      <c r="H20" s="46"/>
      <c r="I20" s="46"/>
      <c r="J20" s="46"/>
      <c r="K20" s="46"/>
    </row>
    <row r="21" spans="1:11" ht="12.75">
      <c r="A21" s="21" t="s">
        <v>10</v>
      </c>
      <c r="B21" s="13"/>
      <c r="C21" s="41">
        <f>'returned data'!B26</f>
        <v>3264</v>
      </c>
      <c r="D21" s="41">
        <f>'returned data'!A26</f>
        <v>2635169.74</v>
      </c>
      <c r="E21" s="72" t="s">
        <v>116</v>
      </c>
      <c r="G21" s="46"/>
      <c r="H21" s="46"/>
      <c r="I21" s="46"/>
      <c r="J21" s="46"/>
      <c r="K21" s="46"/>
    </row>
    <row r="22" spans="1:6" ht="12.75">
      <c r="A22" s="22"/>
      <c r="B22" s="22"/>
      <c r="C22" s="23"/>
      <c r="D22" s="23"/>
      <c r="F22" s="46"/>
    </row>
    <row r="23" ht="12.75">
      <c r="A23" s="1"/>
    </row>
    <row r="24" spans="1:11" ht="12.75">
      <c r="A24" s="89" t="s">
        <v>37</v>
      </c>
      <c r="B24" s="90"/>
      <c r="C24" s="90"/>
      <c r="D24" s="90"/>
      <c r="E24" s="90"/>
      <c r="F24" s="90"/>
      <c r="G24" s="90"/>
      <c r="H24" s="90"/>
      <c r="I24" s="90"/>
      <c r="J24" s="90"/>
      <c r="K24" s="80"/>
    </row>
    <row r="25" spans="1:11" s="46" customFormat="1" ht="12.7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2"/>
    </row>
    <row r="26" spans="1:11" s="46" customFormat="1" ht="12.75">
      <c r="A26" s="93"/>
      <c r="B26" s="94"/>
      <c r="C26" s="171" t="s">
        <v>17</v>
      </c>
      <c r="D26" s="172"/>
      <c r="E26" s="172"/>
      <c r="F26" s="172"/>
      <c r="G26" s="172"/>
      <c r="H26" s="173"/>
      <c r="I26" s="167" t="s">
        <v>10</v>
      </c>
      <c r="J26" s="168"/>
      <c r="K26" s="92"/>
    </row>
    <row r="27" spans="1:11" s="46" customFormat="1" ht="12.75">
      <c r="A27" s="95"/>
      <c r="B27" s="96"/>
      <c r="C27" s="171" t="s">
        <v>18</v>
      </c>
      <c r="D27" s="173"/>
      <c r="E27" s="174" t="s">
        <v>19</v>
      </c>
      <c r="F27" s="175"/>
      <c r="G27" s="171" t="s">
        <v>20</v>
      </c>
      <c r="H27" s="173"/>
      <c r="I27" s="48" t="s">
        <v>38</v>
      </c>
      <c r="J27" s="49"/>
      <c r="K27" s="92"/>
    </row>
    <row r="28" spans="1:11" s="46" customFormat="1" ht="38.25">
      <c r="A28" s="169" t="s">
        <v>39</v>
      </c>
      <c r="B28" s="170"/>
      <c r="C28" s="37" t="s">
        <v>23</v>
      </c>
      <c r="D28" s="29" t="s">
        <v>24</v>
      </c>
      <c r="E28" s="29" t="s">
        <v>23</v>
      </c>
      <c r="F28" s="30" t="s">
        <v>24</v>
      </c>
      <c r="G28" s="38" t="s">
        <v>23</v>
      </c>
      <c r="H28" s="39" t="s">
        <v>24</v>
      </c>
      <c r="I28" s="30" t="s">
        <v>23</v>
      </c>
      <c r="J28" s="38" t="s">
        <v>24</v>
      </c>
      <c r="K28" s="92"/>
    </row>
    <row r="29" spans="1:11" s="46" customFormat="1" ht="12.75">
      <c r="A29" s="4" t="s">
        <v>40</v>
      </c>
      <c r="B29" s="94"/>
      <c r="C29" s="50">
        <v>4</v>
      </c>
      <c r="D29" s="50">
        <v>1963</v>
      </c>
      <c r="E29" s="51">
        <v>35</v>
      </c>
      <c r="F29" s="50">
        <v>17633</v>
      </c>
      <c r="G29" s="50">
        <v>186</v>
      </c>
      <c r="H29" s="50">
        <v>102090.04</v>
      </c>
      <c r="I29" s="129">
        <v>225</v>
      </c>
      <c r="J29" s="130">
        <v>121686.04</v>
      </c>
      <c r="K29" s="92"/>
    </row>
    <row r="30" spans="1:11" s="46" customFormat="1" ht="12.75">
      <c r="A30" s="97" t="s">
        <v>42</v>
      </c>
      <c r="B30" s="96"/>
      <c r="C30" s="52">
        <v>405</v>
      </c>
      <c r="D30" s="52">
        <v>227410.75</v>
      </c>
      <c r="E30" s="52">
        <v>1911</v>
      </c>
      <c r="F30" s="52">
        <v>1128877.52</v>
      </c>
      <c r="G30" s="52">
        <v>19520</v>
      </c>
      <c r="H30" s="53">
        <v>11265583.5</v>
      </c>
      <c r="I30" s="127">
        <v>21836</v>
      </c>
      <c r="J30" s="128">
        <v>12621871.77</v>
      </c>
      <c r="K30" s="91"/>
    </row>
    <row r="31" spans="1:11" ht="12.75">
      <c r="A31" s="97" t="s">
        <v>10</v>
      </c>
      <c r="B31" s="13"/>
      <c r="C31" s="127">
        <v>409</v>
      </c>
      <c r="D31" s="127">
        <v>229373.75</v>
      </c>
      <c r="E31" s="127">
        <v>1946</v>
      </c>
      <c r="F31" s="127">
        <v>1146510.52</v>
      </c>
      <c r="G31" s="127">
        <v>19706</v>
      </c>
      <c r="H31" s="128">
        <v>11367673.54</v>
      </c>
      <c r="I31" s="127">
        <v>22061</v>
      </c>
      <c r="J31" s="128">
        <v>12743557.809999999</v>
      </c>
      <c r="K31" s="90"/>
    </row>
    <row r="32" spans="1:11" ht="12.75">
      <c r="A32" s="25"/>
      <c r="C32" s="176"/>
      <c r="D32" s="176"/>
      <c r="E32" s="177"/>
      <c r="F32" s="177"/>
      <c r="G32" s="176"/>
      <c r="H32" s="176"/>
      <c r="I32" s="22"/>
      <c r="J32" s="176"/>
      <c r="K32" s="176"/>
    </row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>
      <c r="A38" s="79"/>
    </row>
    <row r="39" s="79" customFormat="1" ht="12.75"/>
    <row r="40" s="46" customFormat="1" ht="12.75"/>
  </sheetData>
  <mergeCells count="15">
    <mergeCell ref="I6:K7"/>
    <mergeCell ref="C6:H6"/>
    <mergeCell ref="C7:D7"/>
    <mergeCell ref="E7:F7"/>
    <mergeCell ref="G7:H7"/>
    <mergeCell ref="C32:D32"/>
    <mergeCell ref="E32:F32"/>
    <mergeCell ref="G32:H32"/>
    <mergeCell ref="J32:K32"/>
    <mergeCell ref="I26:J26"/>
    <mergeCell ref="A28:B28"/>
    <mergeCell ref="C26:H26"/>
    <mergeCell ref="C27:D27"/>
    <mergeCell ref="E27:F27"/>
    <mergeCell ref="G27:H27"/>
  </mergeCells>
  <conditionalFormatting sqref="E21 C9:C14 C21 I9:I14 E9:E14 G9:G14 E29:E30 G29:G30 C29:C30">
    <cfRule type="cellIs" priority="1" dxfId="0" operator="notEqual" stopIfTrue="1">
      <formula>TRUNC(C9)</formula>
    </cfRule>
  </conditionalFormatting>
  <conditionalFormatting sqref="D9:D14 F9:F14 H9:H14 D21 F29:F30 H29:H30 D29:D30">
    <cfRule type="cellIs" priority="2" dxfId="0" operator="notEqual" stopIfTrue="1">
      <formula>ROUND(D9,2)</formula>
    </cfRule>
  </conditionalFormatting>
  <printOptions/>
  <pageMargins left="0.5511811023622047" right="0.15748031496062992" top="0.7874015748031497" bottom="0.15748031496062992" header="0.5118110236220472" footer="0.1574803149606299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12.00390625" style="2" customWidth="1"/>
    <col min="2" max="17" width="13.8515625" style="2" customWidth="1"/>
    <col min="18" max="18" width="3.421875" style="2" hidden="1" customWidth="1"/>
    <col min="19" max="20" width="13.57421875" style="2" customWidth="1"/>
    <col min="21" max="21" width="10.57421875" style="2" hidden="1" customWidth="1"/>
    <col min="22" max="22" width="12.57421875" style="2" hidden="1" customWidth="1"/>
    <col min="23" max="16384" width="9.140625" style="2" customWidth="1"/>
  </cols>
  <sheetData>
    <row r="1" ht="12.75">
      <c r="A1" s="1" t="s">
        <v>0</v>
      </c>
    </row>
    <row r="2" ht="12.75">
      <c r="A2" s="1"/>
    </row>
    <row r="3" ht="12.75">
      <c r="A3" s="1"/>
    </row>
    <row r="4" ht="12.75">
      <c r="A4" s="1" t="s">
        <v>44</v>
      </c>
    </row>
    <row r="5" ht="12.75">
      <c r="A5" s="1"/>
    </row>
    <row r="6" spans="1:9" ht="15" customHeight="1">
      <c r="A6" s="15"/>
      <c r="B6" s="171" t="s">
        <v>39</v>
      </c>
      <c r="C6" s="186"/>
      <c r="D6" s="186"/>
      <c r="E6" s="186"/>
      <c r="F6" s="186"/>
      <c r="G6" s="186"/>
      <c r="H6" s="186"/>
      <c r="I6" s="187"/>
    </row>
    <row r="7" spans="1:9" s="7" customFormat="1" ht="17.25" customHeight="1">
      <c r="A7" s="10"/>
      <c r="B7" s="184" t="s">
        <v>45</v>
      </c>
      <c r="C7" s="190"/>
      <c r="D7" s="191" t="s">
        <v>46</v>
      </c>
      <c r="E7" s="192"/>
      <c r="F7" s="190" t="s">
        <v>47</v>
      </c>
      <c r="G7" s="185"/>
      <c r="H7" s="184" t="s">
        <v>48</v>
      </c>
      <c r="I7" s="185"/>
    </row>
    <row r="8" spans="1:26" ht="48.75" customHeight="1">
      <c r="A8" s="18"/>
      <c r="B8" s="37" t="s">
        <v>23</v>
      </c>
      <c r="C8" s="29" t="s">
        <v>24</v>
      </c>
      <c r="D8" s="29" t="s">
        <v>23</v>
      </c>
      <c r="E8" s="30" t="s">
        <v>24</v>
      </c>
      <c r="F8" s="38" t="s">
        <v>23</v>
      </c>
      <c r="G8" s="39" t="s">
        <v>24</v>
      </c>
      <c r="H8" s="30" t="s">
        <v>23</v>
      </c>
      <c r="I8" s="38" t="s">
        <v>24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9" ht="14.25" customHeight="1">
      <c r="A9" s="18" t="s">
        <v>10</v>
      </c>
      <c r="B9" s="54">
        <f>'returned data'!A38</f>
        <v>3726.47</v>
      </c>
      <c r="C9" s="54">
        <f>'returned data'!B38</f>
        <v>1726491.28</v>
      </c>
      <c r="D9" s="54">
        <f>'returned data'!C38</f>
        <v>8383.29</v>
      </c>
      <c r="E9" s="54">
        <f>'returned data'!D38</f>
        <v>9791461.72</v>
      </c>
      <c r="F9" s="54">
        <f>'returned data'!E38</f>
        <v>7785.57</v>
      </c>
      <c r="G9" s="54">
        <f>'returned data'!F38</f>
        <v>4605161.65</v>
      </c>
      <c r="H9" s="54">
        <f>'returned data'!G38</f>
        <v>11644.07</v>
      </c>
      <c r="I9" s="78">
        <f>'returned data'!H38</f>
        <v>3105176.05</v>
      </c>
    </row>
    <row r="10" spans="2:21" ht="12.75"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11" ht="12.75">
      <c r="B11" s="171" t="s">
        <v>39</v>
      </c>
      <c r="C11" s="186"/>
      <c r="D11" s="186"/>
      <c r="E11" s="186"/>
      <c r="F11" s="186"/>
      <c r="G11" s="186"/>
      <c r="H11" s="186"/>
      <c r="I11" s="186"/>
      <c r="J11" s="33"/>
      <c r="K11" s="34"/>
    </row>
    <row r="12" spans="2:11" ht="17.25" customHeight="1">
      <c r="B12" s="188" t="s">
        <v>49</v>
      </c>
      <c r="C12" s="189"/>
      <c r="D12" s="188" t="s">
        <v>50</v>
      </c>
      <c r="E12" s="189"/>
      <c r="F12" s="188" t="s">
        <v>51</v>
      </c>
      <c r="G12" s="189"/>
      <c r="H12" s="188" t="s">
        <v>52</v>
      </c>
      <c r="I12" s="189"/>
      <c r="J12" s="184" t="s">
        <v>10</v>
      </c>
      <c r="K12" s="185"/>
    </row>
    <row r="13" spans="2:11" ht="38.25">
      <c r="B13" s="37" t="s">
        <v>23</v>
      </c>
      <c r="C13" s="30" t="s">
        <v>24</v>
      </c>
      <c r="D13" s="30" t="s">
        <v>23</v>
      </c>
      <c r="E13" s="29" t="s">
        <v>24</v>
      </c>
      <c r="F13" s="29" t="s">
        <v>23</v>
      </c>
      <c r="G13" s="29" t="s">
        <v>24</v>
      </c>
      <c r="H13" s="29" t="s">
        <v>23</v>
      </c>
      <c r="I13" s="30" t="s">
        <v>24</v>
      </c>
      <c r="J13" s="30" t="s">
        <v>23</v>
      </c>
      <c r="K13" s="38" t="s">
        <v>24</v>
      </c>
    </row>
    <row r="14" spans="2:11" ht="12.75">
      <c r="B14" s="54">
        <v>1355.34</v>
      </c>
      <c r="C14" s="54">
        <v>731886.08</v>
      </c>
      <c r="D14" s="54">
        <v>21350.05</v>
      </c>
      <c r="E14" s="54">
        <v>14274107.98</v>
      </c>
      <c r="F14" s="54">
        <v>7772.15</v>
      </c>
      <c r="G14" s="54">
        <v>4554168.6</v>
      </c>
      <c r="H14" s="54">
        <v>33973.06</v>
      </c>
      <c r="I14" s="54">
        <v>20715987.7</v>
      </c>
      <c r="J14" s="119">
        <v>95990</v>
      </c>
      <c r="K14" s="131">
        <v>59504441.06</v>
      </c>
    </row>
    <row r="17" spans="1:2" ht="12.75">
      <c r="A17" s="1" t="s">
        <v>54</v>
      </c>
      <c r="B17" s="1"/>
    </row>
    <row r="18" spans="1:2" ht="12.75">
      <c r="A18" s="1"/>
      <c r="B18" s="1"/>
    </row>
    <row r="19" spans="1:9" s="7" customFormat="1" ht="43.5" customHeight="1">
      <c r="A19" s="4"/>
      <c r="B19" s="98"/>
      <c r="C19" s="98"/>
      <c r="D19" s="5"/>
      <c r="E19" s="4" t="s">
        <v>23</v>
      </c>
      <c r="F19" s="28" t="s">
        <v>55</v>
      </c>
      <c r="G19" s="28" t="s">
        <v>56</v>
      </c>
      <c r="H19" s="5" t="s">
        <v>57</v>
      </c>
      <c r="I19" s="5" t="s">
        <v>58</v>
      </c>
    </row>
    <row r="20" spans="1:9" ht="16.5" customHeight="1">
      <c r="A20" s="33" t="s">
        <v>59</v>
      </c>
      <c r="B20" s="81"/>
      <c r="C20" s="81"/>
      <c r="D20" s="34"/>
      <c r="E20" s="44">
        <v>7376</v>
      </c>
      <c r="F20" s="44">
        <v>1749759.27</v>
      </c>
      <c r="G20" s="44">
        <v>1304904.82</v>
      </c>
      <c r="H20" s="44">
        <v>113324.93</v>
      </c>
      <c r="I20" s="125">
        <v>444854.45</v>
      </c>
    </row>
    <row r="21" spans="1:9" ht="16.5" customHeight="1">
      <c r="A21" s="35" t="s">
        <v>61</v>
      </c>
      <c r="B21" s="22"/>
      <c r="C21" s="22"/>
      <c r="D21" s="36"/>
      <c r="E21" s="45">
        <v>3925</v>
      </c>
      <c r="F21" s="42">
        <v>953096.98</v>
      </c>
      <c r="G21" s="42">
        <v>555708.9</v>
      </c>
      <c r="H21" s="42">
        <v>130292.7</v>
      </c>
      <c r="I21" s="126">
        <v>397388.08</v>
      </c>
    </row>
    <row r="22" spans="1:9" ht="16.5" customHeight="1">
      <c r="A22" s="21" t="s">
        <v>10</v>
      </c>
      <c r="B22" s="84"/>
      <c r="C22" s="84"/>
      <c r="D22" s="13"/>
      <c r="E22" s="132">
        <v>11301</v>
      </c>
      <c r="F22" s="119">
        <v>2702856.25</v>
      </c>
      <c r="G22" s="119">
        <v>1860613.72</v>
      </c>
      <c r="H22" s="131">
        <v>243617.63</v>
      </c>
      <c r="I22" s="131">
        <v>842242.53</v>
      </c>
    </row>
  </sheetData>
  <mergeCells count="11">
    <mergeCell ref="F7:G7"/>
    <mergeCell ref="H7:I7"/>
    <mergeCell ref="J12:K12"/>
    <mergeCell ref="B6:I6"/>
    <mergeCell ref="B11:I11"/>
    <mergeCell ref="B12:C12"/>
    <mergeCell ref="D12:E12"/>
    <mergeCell ref="F12:G12"/>
    <mergeCell ref="H12:I12"/>
    <mergeCell ref="B7:C7"/>
    <mergeCell ref="D7:E7"/>
  </mergeCells>
  <conditionalFormatting sqref="B9:L9 B14:I14 F20:H21">
    <cfRule type="cellIs" priority="1" dxfId="0" operator="notEqual" stopIfTrue="1">
      <formula>ROUND(B9,2)</formula>
    </cfRule>
  </conditionalFormatting>
  <conditionalFormatting sqref="E20:E21">
    <cfRule type="cellIs" priority="2" dxfId="0" operator="notEqual" stopIfTrue="1">
      <formula>TRUNC(E20)</formula>
    </cfRule>
  </conditionalFormatting>
  <printOptions/>
  <pageMargins left="0.5511811023622047" right="0.1968503937007874" top="0.7874015748031497" bottom="0.984251968503937" header="0.7086614173228347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A1">
      <selection activeCell="C21" sqref="C21"/>
    </sheetView>
  </sheetViews>
  <sheetFormatPr defaultColWidth="9.140625" defaultRowHeight="12.75"/>
  <cols>
    <col min="1" max="1" width="29.00390625" style="2" customWidth="1"/>
    <col min="2" max="2" width="30.421875" style="2" customWidth="1"/>
    <col min="3" max="8" width="14.00390625" style="2" customWidth="1"/>
    <col min="9" max="10" width="0" style="2" hidden="1" customWidth="1"/>
    <col min="11" max="16384" width="9.140625" style="2" customWidth="1"/>
  </cols>
  <sheetData>
    <row r="1" ht="12.75">
      <c r="A1" s="1" t="s">
        <v>0</v>
      </c>
    </row>
    <row r="2" ht="12.75">
      <c r="A2" s="1"/>
    </row>
    <row r="3" ht="12.75">
      <c r="A3" s="1"/>
    </row>
    <row r="4" spans="1:4" ht="12.75">
      <c r="A4" s="1" t="s">
        <v>63</v>
      </c>
      <c r="B4" s="1"/>
      <c r="C4" s="1"/>
      <c r="D4" s="1"/>
    </row>
    <row r="5" spans="1:7" ht="12.75">
      <c r="A5" s="1"/>
      <c r="B5" s="3"/>
      <c r="C5" s="3"/>
      <c r="D5" s="3"/>
      <c r="E5" s="3"/>
      <c r="G5" s="1"/>
    </row>
    <row r="6" spans="1:8" s="7" customFormat="1" ht="29.25" customHeight="1">
      <c r="A6" s="28"/>
      <c r="B6" s="56" t="s">
        <v>64</v>
      </c>
      <c r="C6" s="106"/>
      <c r="D6" s="102"/>
      <c r="E6" s="57" t="s">
        <v>65</v>
      </c>
      <c r="F6" s="57" t="s">
        <v>66</v>
      </c>
      <c r="G6" s="27" t="s">
        <v>212</v>
      </c>
      <c r="H6" s="58" t="s">
        <v>10</v>
      </c>
    </row>
    <row r="7" spans="1:8" ht="15" customHeight="1">
      <c r="A7" s="33" t="s">
        <v>67</v>
      </c>
      <c r="B7" s="59" t="s">
        <v>68</v>
      </c>
      <c r="C7" s="107"/>
      <c r="D7" s="103"/>
      <c r="E7" s="133">
        <f>Validation!F6+Validation!A6</f>
        <v>45789995</v>
      </c>
      <c r="F7" s="133">
        <f>Validation!G6+Validation!E6+Validation!B6</f>
        <v>33957314</v>
      </c>
      <c r="G7" s="116">
        <f>Validation!H6</f>
        <v>5684919</v>
      </c>
      <c r="H7" s="125">
        <f aca="true" t="shared" si="0" ref="H7:H17">SUM(E7:G7)</f>
        <v>85432228</v>
      </c>
    </row>
    <row r="8" spans="1:8" ht="15" customHeight="1">
      <c r="A8" s="35"/>
      <c r="B8" s="60" t="s">
        <v>111</v>
      </c>
      <c r="C8" s="108"/>
      <c r="D8" s="104"/>
      <c r="E8" s="134">
        <v>0</v>
      </c>
      <c r="F8" s="135">
        <f>Validation!C6</f>
        <v>36900</v>
      </c>
      <c r="G8" s="136">
        <v>0</v>
      </c>
      <c r="H8" s="126">
        <f t="shared" si="0"/>
        <v>36900</v>
      </c>
    </row>
    <row r="9" spans="1:8" ht="15" customHeight="1">
      <c r="A9" s="35"/>
      <c r="B9" s="60" t="s">
        <v>112</v>
      </c>
      <c r="C9" s="108"/>
      <c r="D9" s="104"/>
      <c r="E9" s="135">
        <f>'T3 and T4'!H22</f>
        <v>243617.63</v>
      </c>
      <c r="F9" s="134">
        <v>0</v>
      </c>
      <c r="G9" s="136">
        <v>0</v>
      </c>
      <c r="H9" s="126">
        <f t="shared" si="0"/>
        <v>243617.63</v>
      </c>
    </row>
    <row r="10" spans="1:10" ht="15" customHeight="1">
      <c r="A10" s="35"/>
      <c r="B10" s="60" t="s">
        <v>69</v>
      </c>
      <c r="C10" s="108"/>
      <c r="D10" s="104"/>
      <c r="E10" s="137">
        <f>Validation!I6</f>
        <v>2674039.54</v>
      </c>
      <c r="F10" s="137">
        <v>0</v>
      </c>
      <c r="G10" s="138">
        <v>0</v>
      </c>
      <c r="H10" s="126">
        <f t="shared" si="0"/>
        <v>2674039.54</v>
      </c>
      <c r="I10" s="2" t="s">
        <v>70</v>
      </c>
      <c r="J10" s="2" t="s">
        <v>116</v>
      </c>
    </row>
    <row r="11" spans="1:10" ht="15" customHeight="1">
      <c r="A11" s="35"/>
      <c r="B11" s="60" t="s">
        <v>113</v>
      </c>
      <c r="C11" s="108"/>
      <c r="D11" s="104"/>
      <c r="E11" s="61">
        <f>'returned data'!B49</f>
        <v>13312.7</v>
      </c>
      <c r="F11" s="61">
        <f>'returned data'!C49</f>
        <v>941</v>
      </c>
      <c r="G11" s="61">
        <f>'returned data'!D49</f>
        <v>12879.71</v>
      </c>
      <c r="H11" s="118">
        <f t="shared" si="0"/>
        <v>27133.41</v>
      </c>
      <c r="I11" s="2" t="s">
        <v>71</v>
      </c>
      <c r="J11" s="2" t="s">
        <v>116</v>
      </c>
    </row>
    <row r="12" spans="1:10" ht="15" customHeight="1">
      <c r="A12" s="35"/>
      <c r="B12" s="60" t="s">
        <v>72</v>
      </c>
      <c r="C12" s="112"/>
      <c r="D12" s="110"/>
      <c r="E12" s="62">
        <f>'returned data'!B50</f>
        <v>295918.84</v>
      </c>
      <c r="F12" s="62">
        <f>'returned data'!C50</f>
        <v>183875.96</v>
      </c>
      <c r="G12" s="62">
        <f>'returned data'!D50</f>
        <v>494641.3</v>
      </c>
      <c r="H12" s="118">
        <f t="shared" si="0"/>
        <v>974436.1000000001</v>
      </c>
      <c r="I12" s="2" t="s">
        <v>73</v>
      </c>
      <c r="J12" s="2" t="s">
        <v>116</v>
      </c>
    </row>
    <row r="13" spans="1:10" ht="15" customHeight="1">
      <c r="A13" s="33" t="s">
        <v>74</v>
      </c>
      <c r="B13" s="59" t="s">
        <v>75</v>
      </c>
      <c r="C13" s="108"/>
      <c r="D13" s="104"/>
      <c r="E13" s="61">
        <f>'returned data'!B51</f>
        <v>37260860.05</v>
      </c>
      <c r="F13" s="61">
        <f>'returned data'!C51</f>
        <v>25368678.59</v>
      </c>
      <c r="G13" s="61">
        <f>'returned data'!D51</f>
        <v>23333819.89</v>
      </c>
      <c r="H13" s="116">
        <f t="shared" si="0"/>
        <v>85963358.53</v>
      </c>
      <c r="I13" s="2" t="s">
        <v>76</v>
      </c>
      <c r="J13" s="2" t="s">
        <v>116</v>
      </c>
    </row>
    <row r="14" spans="1:10" ht="15" customHeight="1">
      <c r="A14" s="35"/>
      <c r="B14" s="60" t="s">
        <v>77</v>
      </c>
      <c r="C14" s="108"/>
      <c r="D14" s="104"/>
      <c r="E14" s="61">
        <f>'returned data'!B52</f>
        <v>65375.26</v>
      </c>
      <c r="F14" s="61">
        <f>'returned data'!C52</f>
        <v>26251.05</v>
      </c>
      <c r="G14" s="61">
        <f>'returned data'!D52</f>
        <v>129020.47</v>
      </c>
      <c r="H14" s="118">
        <f t="shared" si="0"/>
        <v>220646.78</v>
      </c>
      <c r="I14" s="2" t="s">
        <v>78</v>
      </c>
      <c r="J14" s="2" t="s">
        <v>116</v>
      </c>
    </row>
    <row r="15" spans="1:8" ht="15" customHeight="1" thickBot="1">
      <c r="A15" s="63"/>
      <c r="B15" s="100" t="s">
        <v>79</v>
      </c>
      <c r="C15" s="109"/>
      <c r="D15" s="105"/>
      <c r="E15" s="140">
        <v>0</v>
      </c>
      <c r="F15" s="140">
        <v>0</v>
      </c>
      <c r="G15" s="141">
        <f>'T3 and T4'!G22</f>
        <v>1860613.72</v>
      </c>
      <c r="H15" s="139">
        <f t="shared" si="0"/>
        <v>1860613.72</v>
      </c>
    </row>
    <row r="16" spans="1:8" ht="15" customHeight="1" thickTop="1">
      <c r="A16" s="60" t="s">
        <v>80</v>
      </c>
      <c r="B16" s="101"/>
      <c r="C16" s="22"/>
      <c r="D16" s="36"/>
      <c r="E16" s="118">
        <f>E7-E8+E9+E10-E11+E12</f>
        <v>48990258.31</v>
      </c>
      <c r="F16" s="118">
        <f>F7-F8+F9+F10-F11+F12</f>
        <v>34103348.96</v>
      </c>
      <c r="G16" s="126">
        <f>G7-G8+G9+G10-G11+G12</f>
        <v>6166680.59</v>
      </c>
      <c r="H16" s="126">
        <f t="shared" si="0"/>
        <v>89260287.86000001</v>
      </c>
    </row>
    <row r="17" spans="1:8" ht="15" customHeight="1">
      <c r="A17" s="64" t="s">
        <v>81</v>
      </c>
      <c r="B17" s="84"/>
      <c r="C17" s="84"/>
      <c r="D17" s="13"/>
      <c r="E17" s="119">
        <f>E13+E14-E15</f>
        <v>37326235.309999995</v>
      </c>
      <c r="F17" s="119">
        <f>F13+F14-F15</f>
        <v>25394929.64</v>
      </c>
      <c r="G17" s="131">
        <f>G13+G14-G15</f>
        <v>21602226.64</v>
      </c>
      <c r="H17" s="131">
        <f t="shared" si="0"/>
        <v>84323391.59</v>
      </c>
    </row>
    <row r="20" spans="1:7" ht="12.75">
      <c r="A20" s="1" t="s">
        <v>82</v>
      </c>
      <c r="F20" s="65"/>
      <c r="G20" s="65"/>
    </row>
    <row r="21" spans="2:7" ht="12.75">
      <c r="B21" s="3"/>
      <c r="C21" s="3"/>
      <c r="D21" s="3"/>
      <c r="F21" s="65"/>
      <c r="G21" s="65"/>
    </row>
    <row r="22" spans="1:9" s="7" customFormat="1" ht="43.5" customHeight="1">
      <c r="A22" s="4"/>
      <c r="B22" s="5"/>
      <c r="C22" s="4" t="s">
        <v>83</v>
      </c>
      <c r="D22" s="28" t="s">
        <v>84</v>
      </c>
      <c r="E22" s="66" t="s">
        <v>85</v>
      </c>
      <c r="F22" s="66" t="s">
        <v>10</v>
      </c>
      <c r="G22" s="67" t="s">
        <v>86</v>
      </c>
      <c r="I22" s="7" t="s">
        <v>116</v>
      </c>
    </row>
    <row r="23" spans="1:13" ht="16.5" customHeight="1">
      <c r="A23" s="59" t="s">
        <v>87</v>
      </c>
      <c r="B23" s="103"/>
      <c r="C23" s="142">
        <v>58217828</v>
      </c>
      <c r="D23" s="143">
        <v>14852700</v>
      </c>
      <c r="E23" s="144">
        <v>12361700</v>
      </c>
      <c r="F23" s="145">
        <v>85432228</v>
      </c>
      <c r="G23" s="146"/>
      <c r="I23" s="2" t="s">
        <v>116</v>
      </c>
      <c r="L23"/>
      <c r="M23"/>
    </row>
    <row r="24" spans="1:13" ht="16.5" customHeight="1">
      <c r="A24" s="60" t="s">
        <v>69</v>
      </c>
      <c r="B24" s="104"/>
      <c r="C24" s="137">
        <v>2674039.54</v>
      </c>
      <c r="D24" s="138" t="s">
        <v>89</v>
      </c>
      <c r="E24" s="147" t="s">
        <v>89</v>
      </c>
      <c r="F24" s="148">
        <v>2674039.54</v>
      </c>
      <c r="G24" s="138"/>
      <c r="I24" s="2" t="s">
        <v>116</v>
      </c>
      <c r="K24" s="46"/>
      <c r="L24" s="77"/>
      <c r="M24"/>
    </row>
    <row r="25" spans="1:13" ht="16.5" customHeight="1">
      <c r="A25" s="60" t="s">
        <v>91</v>
      </c>
      <c r="B25" s="104"/>
      <c r="C25" s="134">
        <v>974436.1</v>
      </c>
      <c r="D25" s="136" t="s">
        <v>89</v>
      </c>
      <c r="E25" s="147" t="s">
        <v>89</v>
      </c>
      <c r="F25" s="148">
        <v>974436.1</v>
      </c>
      <c r="G25" s="138"/>
      <c r="H25" s="55"/>
      <c r="I25" s="2" t="s">
        <v>116</v>
      </c>
      <c r="L25"/>
      <c r="M25"/>
    </row>
    <row r="26" spans="1:13" ht="16.5" customHeight="1">
      <c r="A26" s="60" t="s">
        <v>114</v>
      </c>
      <c r="B26" s="104"/>
      <c r="C26" s="134">
        <v>243617.63</v>
      </c>
      <c r="D26" s="136" t="s">
        <v>89</v>
      </c>
      <c r="E26" s="149" t="s">
        <v>89</v>
      </c>
      <c r="F26" s="148">
        <v>243617.63</v>
      </c>
      <c r="G26" s="136"/>
      <c r="H26" s="55"/>
      <c r="I26" s="2" t="s">
        <v>116</v>
      </c>
      <c r="L26"/>
      <c r="M26"/>
    </row>
    <row r="27" spans="1:13" ht="16.5" customHeight="1">
      <c r="A27" s="60" t="s">
        <v>93</v>
      </c>
      <c r="B27" s="104"/>
      <c r="C27" s="137" t="s">
        <v>89</v>
      </c>
      <c r="D27" s="138">
        <v>36900</v>
      </c>
      <c r="E27" s="147" t="s">
        <v>89</v>
      </c>
      <c r="F27" s="148">
        <v>36900</v>
      </c>
      <c r="G27" s="136"/>
      <c r="H27" s="55"/>
      <c r="I27" s="2" t="s">
        <v>116</v>
      </c>
      <c r="K27" s="46"/>
      <c r="L27" s="77"/>
      <c r="M27"/>
    </row>
    <row r="28" spans="1:13" ht="16.5" customHeight="1">
      <c r="A28" s="99" t="s">
        <v>115</v>
      </c>
      <c r="B28" s="110"/>
      <c r="C28" s="150">
        <v>27133.41</v>
      </c>
      <c r="D28" s="151" t="s">
        <v>89</v>
      </c>
      <c r="E28" s="152" t="s">
        <v>89</v>
      </c>
      <c r="F28" s="153">
        <v>27133.41</v>
      </c>
      <c r="G28" s="151">
        <v>100</v>
      </c>
      <c r="H28" s="55"/>
      <c r="I28" s="2" t="s">
        <v>116</v>
      </c>
      <c r="L28"/>
      <c r="M28"/>
    </row>
    <row r="29" spans="1:16" ht="16.5" customHeight="1">
      <c r="A29" s="60" t="s">
        <v>95</v>
      </c>
      <c r="B29" s="104"/>
      <c r="C29" s="134">
        <v>59725087.84000001</v>
      </c>
      <c r="D29" s="136">
        <v>13715359.66</v>
      </c>
      <c r="E29" s="149">
        <v>12743557.809999999</v>
      </c>
      <c r="F29" s="148">
        <v>86184005.31000002</v>
      </c>
      <c r="G29" s="136"/>
      <c r="H29" s="55"/>
      <c r="I29" s="2" t="s">
        <v>116</v>
      </c>
      <c r="K29" s="46"/>
      <c r="L29" s="77"/>
      <c r="M29"/>
      <c r="P29" s="46"/>
    </row>
    <row r="30" spans="1:13" ht="16.5" customHeight="1">
      <c r="A30" s="60" t="s">
        <v>97</v>
      </c>
      <c r="B30" s="104"/>
      <c r="C30" s="134">
        <v>1860613.72</v>
      </c>
      <c r="D30" s="138" t="s">
        <v>89</v>
      </c>
      <c r="E30" s="147" t="s">
        <v>89</v>
      </c>
      <c r="F30" s="148">
        <v>1860613.72</v>
      </c>
      <c r="G30" s="136">
        <v>94.46910111051486</v>
      </c>
      <c r="H30" s="55"/>
      <c r="I30" s="2" t="s">
        <v>116</v>
      </c>
      <c r="L30"/>
      <c r="M30"/>
    </row>
    <row r="31" spans="1:13" ht="16.5" customHeight="1">
      <c r="A31" s="64" t="s">
        <v>99</v>
      </c>
      <c r="B31" s="111"/>
      <c r="C31" s="154">
        <v>4218313.74</v>
      </c>
      <c r="D31" s="120">
        <v>1100440.34</v>
      </c>
      <c r="E31" s="155">
        <v>-381857.80999999866</v>
      </c>
      <c r="F31" s="156">
        <v>4936896.27</v>
      </c>
      <c r="G31" s="120">
        <v>5.53089888948516</v>
      </c>
      <c r="I31" s="2" t="s">
        <v>116</v>
      </c>
      <c r="K31" s="46"/>
      <c r="L31" s="77"/>
      <c r="M31"/>
    </row>
    <row r="32" spans="1:13" ht="16.5" customHeight="1">
      <c r="A32" s="60" t="s">
        <v>213</v>
      </c>
      <c r="B32" s="104"/>
      <c r="C32" s="136"/>
      <c r="D32" s="136"/>
      <c r="E32" s="158"/>
      <c r="F32" s="114">
        <v>4168200.68</v>
      </c>
      <c r="G32" s="136">
        <v>4.669714584090968</v>
      </c>
      <c r="I32" s="2" t="s">
        <v>116</v>
      </c>
      <c r="K32" s="46"/>
      <c r="L32" s="77"/>
      <c r="M32"/>
    </row>
    <row r="33" spans="1:13" ht="16.5" customHeight="1">
      <c r="A33" s="60" t="s">
        <v>208</v>
      </c>
      <c r="B33" s="104"/>
      <c r="C33" s="136"/>
      <c r="D33" s="136"/>
      <c r="E33" s="158"/>
      <c r="F33" s="115">
        <v>-164923.41</v>
      </c>
      <c r="G33" s="136">
        <v>-0.1847668363546772</v>
      </c>
      <c r="K33" s="46"/>
      <c r="L33" s="77"/>
      <c r="M33"/>
    </row>
    <row r="34" spans="1:13" ht="16.5" customHeight="1">
      <c r="A34" s="99" t="s">
        <v>209</v>
      </c>
      <c r="B34" s="110"/>
      <c r="C34" s="122"/>
      <c r="D34" s="122"/>
      <c r="E34" s="157"/>
      <c r="F34" s="157">
        <v>933619</v>
      </c>
      <c r="G34" s="151">
        <v>1.0459511417488723</v>
      </c>
      <c r="I34" s="2" t="s">
        <v>116</v>
      </c>
      <c r="L34"/>
      <c r="M34"/>
    </row>
    <row r="35" spans="6:7" ht="12.75">
      <c r="F35" s="65"/>
      <c r="G35" s="65"/>
    </row>
    <row r="36" spans="6:17" ht="12.75">
      <c r="F36" s="65"/>
      <c r="G36" s="65"/>
      <c r="Q36" s="46"/>
    </row>
  </sheetData>
  <conditionalFormatting sqref="E11:G14">
    <cfRule type="cellIs" priority="1" dxfId="0" operator="notEqual" stopIfTrue="1">
      <formula>ROUND(E11,2)</formula>
    </cfRule>
  </conditionalFormatting>
  <printOptions/>
  <pageMargins left="0.5511811023622047" right="0.1968503937007874" top="0.7874015748031497" bottom="0.2755905511811024" header="0.5118110236220472" footer="0.275590551181102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>
      <selection activeCell="B21" sqref="B21"/>
    </sheetView>
  </sheetViews>
  <sheetFormatPr defaultColWidth="9.140625" defaultRowHeight="12.75"/>
  <cols>
    <col min="1" max="10" width="15.421875" style="2" customWidth="1"/>
    <col min="11" max="11" width="13.8515625" style="2" customWidth="1"/>
    <col min="12" max="16384" width="9.140625" style="2" customWidth="1"/>
  </cols>
  <sheetData>
    <row r="1" spans="1:2" ht="12.75">
      <c r="A1" s="1" t="e">
        <f>#REF!</f>
        <v>#REF!</v>
      </c>
      <c r="B1" s="1"/>
    </row>
    <row r="2" spans="1:2" ht="12.75">
      <c r="A2" s="1" t="s">
        <v>117</v>
      </c>
      <c r="B2" s="1"/>
    </row>
    <row r="3" spans="1:2" ht="12.75">
      <c r="A3" s="1"/>
      <c r="B3" s="1"/>
    </row>
    <row r="5" spans="1:10" s="71" customFormat="1" ht="69" customHeight="1">
      <c r="A5" s="68" t="s">
        <v>119</v>
      </c>
      <c r="B5" s="68" t="s">
        <v>120</v>
      </c>
      <c r="C5" s="68" t="s">
        <v>103</v>
      </c>
      <c r="D5" s="68" t="s">
        <v>104</v>
      </c>
      <c r="E5" s="68" t="s">
        <v>105</v>
      </c>
      <c r="F5" s="69" t="s">
        <v>106</v>
      </c>
      <c r="G5" s="70" t="s">
        <v>107</v>
      </c>
      <c r="H5" s="70" t="s">
        <v>108</v>
      </c>
      <c r="I5" s="70" t="s">
        <v>109</v>
      </c>
      <c r="J5" s="70" t="s">
        <v>118</v>
      </c>
    </row>
    <row r="6" spans="1:10" ht="12.75">
      <c r="A6" s="73">
        <f>'returned data'!A72</f>
        <v>11710500</v>
      </c>
      <c r="B6" s="73">
        <f>'returned data'!B72</f>
        <v>3142200</v>
      </c>
      <c r="C6" s="73">
        <f>'returned data'!C72</f>
        <v>36900</v>
      </c>
      <c r="D6" s="73">
        <f>'returned data'!D72</f>
        <v>58217828</v>
      </c>
      <c r="E6" s="73">
        <f>'returned data'!E72</f>
        <v>12361700</v>
      </c>
      <c r="F6" s="74">
        <f>'returned data'!F72</f>
        <v>34079495</v>
      </c>
      <c r="G6" s="75">
        <f>'returned data'!G72</f>
        <v>18453414</v>
      </c>
      <c r="H6" s="75">
        <f>'returned data'!H72</f>
        <v>5684919</v>
      </c>
      <c r="I6" s="76">
        <f>'returned data'!I72</f>
        <v>2674039.54</v>
      </c>
      <c r="J6" s="76">
        <f>'returned data'!J72</f>
        <v>6370000</v>
      </c>
    </row>
    <row r="10" ht="12.75">
      <c r="A10" s="46"/>
    </row>
    <row r="62" ht="12.75">
      <c r="P62" s="26" t="s">
        <v>11</v>
      </c>
    </row>
  </sheetData>
  <printOptions/>
  <pageMargins left="0.48" right="0.17" top="1" bottom="1" header="0.5" footer="0.5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B59" sqref="B59"/>
    </sheetView>
  </sheetViews>
  <sheetFormatPr defaultColWidth="9.140625" defaultRowHeight="12.75"/>
  <sheetData>
    <row r="1" ht="12.75">
      <c r="A1" t="s">
        <v>121</v>
      </c>
    </row>
    <row r="2" spans="1:5" ht="12.75">
      <c r="A2" t="s">
        <v>122</v>
      </c>
      <c r="B2" t="s">
        <v>123</v>
      </c>
      <c r="C2" t="s">
        <v>124</v>
      </c>
      <c r="D2" t="s">
        <v>125</v>
      </c>
      <c r="E2" t="s">
        <v>126</v>
      </c>
    </row>
    <row r="4" spans="1:5" ht="12.75">
      <c r="A4">
        <v>6370000</v>
      </c>
      <c r="B4">
        <v>3734</v>
      </c>
      <c r="C4">
        <v>1194</v>
      </c>
      <c r="D4">
        <v>972</v>
      </c>
      <c r="E4">
        <v>-470000</v>
      </c>
    </row>
    <row r="6" ht="12.75">
      <c r="A6" t="s">
        <v>127</v>
      </c>
    </row>
    <row r="7" spans="1:2" ht="12.75">
      <c r="A7" t="s">
        <v>128</v>
      </c>
      <c r="B7" t="s">
        <v>129</v>
      </c>
    </row>
    <row r="8" spans="1:2" ht="12.75">
      <c r="A8" t="s">
        <v>130</v>
      </c>
      <c r="B8" t="s">
        <v>131</v>
      </c>
    </row>
    <row r="9" spans="1:2" ht="12.75">
      <c r="A9">
        <v>13715359.66</v>
      </c>
      <c r="B9">
        <v>15828</v>
      </c>
    </row>
    <row r="11" ht="12.75">
      <c r="A11" t="s">
        <v>132</v>
      </c>
    </row>
    <row r="12" spans="1:9" ht="12.75">
      <c r="A12" t="s">
        <v>21</v>
      </c>
      <c r="B12" t="s">
        <v>22</v>
      </c>
      <c r="C12" t="s">
        <v>133</v>
      </c>
      <c r="D12" t="s">
        <v>134</v>
      </c>
      <c r="E12" t="s">
        <v>135</v>
      </c>
      <c r="F12" t="s">
        <v>136</v>
      </c>
      <c r="G12" t="s">
        <v>137</v>
      </c>
      <c r="H12" t="s">
        <v>138</v>
      </c>
      <c r="I12" t="s">
        <v>139</v>
      </c>
    </row>
    <row r="13" spans="1:9" ht="12.75">
      <c r="A13" t="s">
        <v>140</v>
      </c>
      <c r="B13" t="s">
        <v>141</v>
      </c>
      <c r="C13" t="s">
        <v>142</v>
      </c>
      <c r="D13" t="s">
        <v>143</v>
      </c>
      <c r="E13" t="s">
        <v>144</v>
      </c>
      <c r="F13" t="s">
        <v>145</v>
      </c>
      <c r="G13" t="s">
        <v>146</v>
      </c>
      <c r="H13" t="s">
        <v>147</v>
      </c>
      <c r="I13" t="s">
        <v>148</v>
      </c>
    </row>
    <row r="14" spans="1:9" ht="12.75">
      <c r="A14" t="s">
        <v>28</v>
      </c>
      <c r="B14" t="s">
        <v>29</v>
      </c>
      <c r="C14">
        <v>18328</v>
      </c>
      <c r="D14">
        <v>7702272.66</v>
      </c>
      <c r="E14">
        <v>29036</v>
      </c>
      <c r="F14">
        <v>16355950.19</v>
      </c>
      <c r="G14">
        <v>27343</v>
      </c>
      <c r="H14">
        <v>24206460.63</v>
      </c>
      <c r="I14">
        <v>87805</v>
      </c>
    </row>
    <row r="15" spans="1:9" ht="12.75">
      <c r="A15" t="s">
        <v>28</v>
      </c>
      <c r="B15" t="s">
        <v>31</v>
      </c>
      <c r="C15">
        <v>281</v>
      </c>
      <c r="D15">
        <v>75784.94</v>
      </c>
      <c r="E15">
        <v>1125</v>
      </c>
      <c r="F15">
        <v>304063.01</v>
      </c>
      <c r="G15">
        <v>8623</v>
      </c>
      <c r="H15">
        <v>1965900.33</v>
      </c>
      <c r="I15">
        <v>10757</v>
      </c>
    </row>
    <row r="16" spans="1:9" ht="12.75">
      <c r="A16" t="s">
        <v>33</v>
      </c>
      <c r="B16" t="s">
        <v>29</v>
      </c>
      <c r="C16">
        <v>200</v>
      </c>
      <c r="D16">
        <v>96103</v>
      </c>
      <c r="E16">
        <v>2764</v>
      </c>
      <c r="F16">
        <v>2181227.94</v>
      </c>
      <c r="G16">
        <v>4244</v>
      </c>
      <c r="H16">
        <v>4100880.5</v>
      </c>
      <c r="I16">
        <v>8412</v>
      </c>
    </row>
    <row r="17" spans="1:9" ht="12.75">
      <c r="A17" t="s">
        <v>33</v>
      </c>
      <c r="B17" t="s">
        <v>31</v>
      </c>
      <c r="C17">
        <v>24</v>
      </c>
      <c r="D17">
        <v>8267</v>
      </c>
      <c r="E17">
        <v>237</v>
      </c>
      <c r="F17">
        <v>169756.65</v>
      </c>
      <c r="G17">
        <v>1507</v>
      </c>
      <c r="H17">
        <v>1164969.94</v>
      </c>
      <c r="I17">
        <v>2032</v>
      </c>
    </row>
    <row r="18" spans="1:9" ht="12.75">
      <c r="A18" t="s">
        <v>35</v>
      </c>
      <c r="B18" t="s">
        <v>29</v>
      </c>
      <c r="C18">
        <v>1300</v>
      </c>
      <c r="D18">
        <v>529460.52</v>
      </c>
      <c r="E18">
        <v>202</v>
      </c>
      <c r="F18">
        <v>142527.73</v>
      </c>
      <c r="G18">
        <v>435</v>
      </c>
      <c r="H18">
        <v>318456.52</v>
      </c>
      <c r="I18">
        <v>2041</v>
      </c>
    </row>
    <row r="19" spans="1:9" ht="12.75">
      <c r="A19" t="s">
        <v>35</v>
      </c>
      <c r="B19" t="s">
        <v>31</v>
      </c>
      <c r="C19">
        <v>29</v>
      </c>
      <c r="D19">
        <v>15508.96</v>
      </c>
      <c r="E19">
        <v>62</v>
      </c>
      <c r="F19">
        <v>29032.49</v>
      </c>
      <c r="G19">
        <v>250</v>
      </c>
      <c r="H19">
        <v>137818.05</v>
      </c>
      <c r="I19">
        <v>392</v>
      </c>
    </row>
    <row r="23" ht="12.75">
      <c r="A23" t="s">
        <v>149</v>
      </c>
    </row>
    <row r="24" spans="1:2" ht="12.75">
      <c r="A24" t="s">
        <v>128</v>
      </c>
      <c r="B24" t="s">
        <v>129</v>
      </c>
    </row>
    <row r="25" spans="1:2" ht="12.75">
      <c r="A25" t="s">
        <v>150</v>
      </c>
      <c r="B25" t="s">
        <v>151</v>
      </c>
    </row>
    <row r="26" spans="1:2" ht="12.75">
      <c r="A26">
        <v>2635169.74</v>
      </c>
      <c r="B26">
        <v>3264</v>
      </c>
    </row>
    <row r="28" ht="12.75">
      <c r="A28" t="s">
        <v>152</v>
      </c>
    </row>
    <row r="29" spans="1:7" ht="12.75">
      <c r="A29" t="s">
        <v>153</v>
      </c>
      <c r="B29" t="s">
        <v>133</v>
      </c>
      <c r="C29" t="s">
        <v>134</v>
      </c>
      <c r="D29" t="s">
        <v>135</v>
      </c>
      <c r="E29" t="s">
        <v>136</v>
      </c>
      <c r="F29" t="s">
        <v>137</v>
      </c>
      <c r="G29" t="s">
        <v>138</v>
      </c>
    </row>
    <row r="30" spans="1:7" ht="12.75">
      <c r="A30" t="s">
        <v>39</v>
      </c>
      <c r="B30" t="s">
        <v>142</v>
      </c>
      <c r="C30" t="s">
        <v>143</v>
      </c>
      <c r="D30" t="s">
        <v>144</v>
      </c>
      <c r="E30" t="s">
        <v>145</v>
      </c>
      <c r="F30" t="s">
        <v>146</v>
      </c>
      <c r="G30" t="s">
        <v>147</v>
      </c>
    </row>
    <row r="31" spans="1:7" ht="12.75">
      <c r="A31" t="s">
        <v>41</v>
      </c>
      <c r="B31">
        <v>4</v>
      </c>
      <c r="C31">
        <v>1963</v>
      </c>
      <c r="D31">
        <v>35</v>
      </c>
      <c r="E31">
        <v>17633</v>
      </c>
      <c r="F31">
        <v>186</v>
      </c>
      <c r="G31">
        <v>102090.04</v>
      </c>
    </row>
    <row r="32" spans="1:7" ht="12.75">
      <c r="A32" t="s">
        <v>43</v>
      </c>
      <c r="B32">
        <v>405</v>
      </c>
      <c r="C32">
        <v>227410.75</v>
      </c>
      <c r="D32">
        <v>1911</v>
      </c>
      <c r="E32">
        <v>1128877.52</v>
      </c>
      <c r="F32">
        <v>19520</v>
      </c>
      <c r="G32">
        <v>11265583.5</v>
      </c>
    </row>
    <row r="35" ht="12.75">
      <c r="A35" t="s">
        <v>154</v>
      </c>
    </row>
    <row r="36" spans="1:16" ht="12.75">
      <c r="A36" t="s">
        <v>155</v>
      </c>
      <c r="B36" t="s">
        <v>156</v>
      </c>
      <c r="C36" t="s">
        <v>157</v>
      </c>
      <c r="D36" t="s">
        <v>158</v>
      </c>
      <c r="E36" t="s">
        <v>159</v>
      </c>
      <c r="F36" t="s">
        <v>160</v>
      </c>
      <c r="G36" t="s">
        <v>161</v>
      </c>
      <c r="H36" t="s">
        <v>162</v>
      </c>
      <c r="I36" t="s">
        <v>163</v>
      </c>
      <c r="J36" t="s">
        <v>164</v>
      </c>
      <c r="K36" t="s">
        <v>165</v>
      </c>
      <c r="L36" t="s">
        <v>166</v>
      </c>
      <c r="M36" t="s">
        <v>167</v>
      </c>
      <c r="N36" t="s">
        <v>168</v>
      </c>
      <c r="O36" t="s">
        <v>169</v>
      </c>
      <c r="P36" t="s">
        <v>170</v>
      </c>
    </row>
    <row r="37" spans="1:16" ht="12.75">
      <c r="A37" t="s">
        <v>171</v>
      </c>
      <c r="B37" t="s">
        <v>171</v>
      </c>
      <c r="C37" t="s">
        <v>172</v>
      </c>
      <c r="D37" t="s">
        <v>172</v>
      </c>
      <c r="E37" t="s">
        <v>47</v>
      </c>
      <c r="F37" t="s">
        <v>47</v>
      </c>
      <c r="G37" t="s">
        <v>48</v>
      </c>
      <c r="H37" t="s">
        <v>48</v>
      </c>
      <c r="I37" t="s">
        <v>173</v>
      </c>
      <c r="J37" t="s">
        <v>173</v>
      </c>
      <c r="K37" t="s">
        <v>174</v>
      </c>
      <c r="L37" t="s">
        <v>174</v>
      </c>
      <c r="M37" t="s">
        <v>51</v>
      </c>
      <c r="N37" t="s">
        <v>51</v>
      </c>
      <c r="O37" t="s">
        <v>175</v>
      </c>
      <c r="P37" t="s">
        <v>175</v>
      </c>
    </row>
    <row r="38" spans="1:16" ht="12.75">
      <c r="A38">
        <v>3726.47</v>
      </c>
      <c r="B38">
        <v>1726491.28</v>
      </c>
      <c r="C38">
        <v>8383.29</v>
      </c>
      <c r="D38">
        <v>9791461.72</v>
      </c>
      <c r="E38">
        <v>7785.57</v>
      </c>
      <c r="F38">
        <v>4605161.65</v>
      </c>
      <c r="G38">
        <v>11644.07</v>
      </c>
      <c r="H38">
        <v>3105176.05</v>
      </c>
      <c r="I38">
        <v>1355.34</v>
      </c>
      <c r="J38">
        <v>731886.08</v>
      </c>
      <c r="K38">
        <v>21350.05</v>
      </c>
      <c r="L38">
        <v>14274107.98</v>
      </c>
      <c r="M38">
        <v>7772.15</v>
      </c>
      <c r="N38">
        <v>4554168.6</v>
      </c>
      <c r="O38">
        <v>33973.06</v>
      </c>
      <c r="P38">
        <v>20715987.7</v>
      </c>
    </row>
    <row r="40" ht="12.75">
      <c r="A40" t="s">
        <v>176</v>
      </c>
    </row>
    <row r="41" spans="1:5" ht="12.75">
      <c r="A41" t="s">
        <v>177</v>
      </c>
      <c r="B41" t="s">
        <v>129</v>
      </c>
      <c r="C41" t="s">
        <v>178</v>
      </c>
      <c r="D41" t="s">
        <v>179</v>
      </c>
      <c r="E41" t="s">
        <v>180</v>
      </c>
    </row>
    <row r="42" spans="2:5" ht="12.75">
      <c r="B42" t="s">
        <v>23</v>
      </c>
      <c r="C42" t="s">
        <v>181</v>
      </c>
      <c r="D42" t="s">
        <v>182</v>
      </c>
      <c r="E42" t="s">
        <v>183</v>
      </c>
    </row>
    <row r="43" spans="1:5" ht="12.75">
      <c r="A43" t="s">
        <v>60</v>
      </c>
      <c r="B43">
        <v>7376</v>
      </c>
      <c r="C43">
        <v>1749759.27</v>
      </c>
      <c r="D43">
        <v>1304904.82</v>
      </c>
      <c r="E43">
        <v>113324.93</v>
      </c>
    </row>
    <row r="44" spans="1:5" ht="12.75">
      <c r="A44" t="s">
        <v>53</v>
      </c>
      <c r="B44">
        <v>3925</v>
      </c>
      <c r="C44">
        <v>953096.98</v>
      </c>
      <c r="D44">
        <v>555708.9</v>
      </c>
      <c r="E44">
        <v>130292.7</v>
      </c>
    </row>
    <row r="46" ht="12.75">
      <c r="A46" t="s">
        <v>184</v>
      </c>
    </row>
    <row r="47" spans="1:4" ht="12.75">
      <c r="A47" t="s">
        <v>185</v>
      </c>
      <c r="B47" t="s">
        <v>186</v>
      </c>
      <c r="C47" t="s">
        <v>187</v>
      </c>
      <c r="D47" t="s">
        <v>188</v>
      </c>
    </row>
    <row r="48" spans="1:4" ht="12.75">
      <c r="A48" t="s">
        <v>189</v>
      </c>
      <c r="B48" t="s">
        <v>190</v>
      </c>
      <c r="C48" t="s">
        <v>191</v>
      </c>
      <c r="D48" t="s">
        <v>192</v>
      </c>
    </row>
    <row r="49" spans="1:4" ht="12.75">
      <c r="A49" t="s">
        <v>71</v>
      </c>
      <c r="B49">
        <v>13312.7</v>
      </c>
      <c r="C49">
        <v>941</v>
      </c>
      <c r="D49">
        <v>12879.71</v>
      </c>
    </row>
    <row r="50" spans="1:4" ht="12.75">
      <c r="A50" t="s">
        <v>73</v>
      </c>
      <c r="B50">
        <v>295918.84</v>
      </c>
      <c r="C50">
        <v>183875.96</v>
      </c>
      <c r="D50">
        <v>494641.3</v>
      </c>
    </row>
    <row r="51" spans="1:4" ht="12.75">
      <c r="A51" t="s">
        <v>76</v>
      </c>
      <c r="B51">
        <v>37260860.05</v>
      </c>
      <c r="C51">
        <v>25368678.59</v>
      </c>
      <c r="D51">
        <v>23333819.89</v>
      </c>
    </row>
    <row r="52" spans="1:4" ht="12.75">
      <c r="A52" t="s">
        <v>78</v>
      </c>
      <c r="B52">
        <v>65375.26</v>
      </c>
      <c r="C52">
        <v>26251.05</v>
      </c>
      <c r="D52">
        <v>129020.47</v>
      </c>
    </row>
    <row r="54" ht="12.75">
      <c r="A54" t="s">
        <v>193</v>
      </c>
    </row>
    <row r="55" spans="1:2" ht="12.75">
      <c r="A55" t="s">
        <v>194</v>
      </c>
      <c r="B55" t="s">
        <v>10</v>
      </c>
    </row>
    <row r="56" spans="1:2" ht="12.75">
      <c r="A56" t="s">
        <v>195</v>
      </c>
      <c r="B56" t="s">
        <v>196</v>
      </c>
    </row>
    <row r="57" spans="1:2" ht="12.75">
      <c r="A57" t="s">
        <v>88</v>
      </c>
      <c r="B57">
        <v>85432228</v>
      </c>
    </row>
    <row r="58" spans="1:2" ht="12.75">
      <c r="A58" t="s">
        <v>90</v>
      </c>
      <c r="B58">
        <v>2674039.54</v>
      </c>
    </row>
    <row r="59" spans="1:2" ht="12.75">
      <c r="A59" t="s">
        <v>101</v>
      </c>
      <c r="B59">
        <v>4168200.68</v>
      </c>
    </row>
    <row r="60" spans="1:2" ht="12.75">
      <c r="A60" t="s">
        <v>96</v>
      </c>
      <c r="B60">
        <v>86184005.31</v>
      </c>
    </row>
    <row r="61" spans="1:2" ht="12.75">
      <c r="A61" t="s">
        <v>73</v>
      </c>
      <c r="B61">
        <v>974436.1</v>
      </c>
    </row>
    <row r="62" spans="1:2" ht="12.75">
      <c r="A62" t="s">
        <v>92</v>
      </c>
      <c r="B62">
        <v>243617.63</v>
      </c>
    </row>
    <row r="63" spans="1:2" ht="12.75">
      <c r="A63" t="s">
        <v>98</v>
      </c>
      <c r="B63">
        <v>1860613.72</v>
      </c>
    </row>
    <row r="64" spans="1:2" ht="12.75">
      <c r="A64" t="s">
        <v>94</v>
      </c>
      <c r="B64">
        <v>36900</v>
      </c>
    </row>
    <row r="65" spans="1:2" ht="12.75">
      <c r="A65" t="s">
        <v>102</v>
      </c>
      <c r="B65">
        <v>933625.86</v>
      </c>
    </row>
    <row r="66" spans="1:2" ht="12.75">
      <c r="A66" t="s">
        <v>100</v>
      </c>
      <c r="B66">
        <v>4936896.26999999</v>
      </c>
    </row>
    <row r="67" spans="1:2" ht="12.75">
      <c r="A67" t="s">
        <v>62</v>
      </c>
      <c r="B67">
        <v>27133.41</v>
      </c>
    </row>
    <row r="69" ht="12.75">
      <c r="A69" t="s">
        <v>197</v>
      </c>
    </row>
    <row r="70" spans="1:10" ht="12.75">
      <c r="A70" t="s">
        <v>198</v>
      </c>
      <c r="B70" t="s">
        <v>199</v>
      </c>
      <c r="C70" t="s">
        <v>200</v>
      </c>
      <c r="D70" t="s">
        <v>201</v>
      </c>
      <c r="E70" t="s">
        <v>202</v>
      </c>
      <c r="F70" t="s">
        <v>203</v>
      </c>
      <c r="G70" t="s">
        <v>204</v>
      </c>
      <c r="H70" t="s">
        <v>205</v>
      </c>
      <c r="I70" t="s">
        <v>206</v>
      </c>
      <c r="J70" t="s">
        <v>122</v>
      </c>
    </row>
    <row r="71" ht="12.75">
      <c r="C71" t="s">
        <v>207</v>
      </c>
    </row>
    <row r="72" spans="1:10" ht="12.75">
      <c r="A72">
        <v>11710500</v>
      </c>
      <c r="B72">
        <v>3142200</v>
      </c>
      <c r="C72">
        <v>36900</v>
      </c>
      <c r="D72">
        <v>58217828</v>
      </c>
      <c r="E72">
        <v>12361700</v>
      </c>
      <c r="F72">
        <v>34079495</v>
      </c>
      <c r="G72">
        <v>18453414</v>
      </c>
      <c r="H72">
        <v>5684919</v>
      </c>
      <c r="I72">
        <v>2674039.54</v>
      </c>
      <c r="J72">
        <v>6370000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Falvey</dc:creator>
  <cp:keywords/>
  <dc:description/>
  <cp:lastModifiedBy>HOLLISH</cp:lastModifiedBy>
  <cp:lastPrinted>2002-02-07T14:16:20Z</cp:lastPrinted>
  <dcterms:created xsi:type="dcterms:W3CDTF">2001-07-05T09:44:01Z</dcterms:created>
  <dcterms:modified xsi:type="dcterms:W3CDTF">2002-02-07T14:26:20Z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