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50" windowWidth="12120" windowHeight="6495" tabRatio="694" firstSheet="1" activeTab="8"/>
  </bookViews>
  <sheets>
    <sheet name="OB interim" sheetId="1" r:id="rId1"/>
    <sheet name="Table1" sheetId="2" r:id="rId2"/>
    <sheet name="Table2a" sheetId="3" r:id="rId3"/>
    <sheet name="Table2b" sheetId="4" r:id="rId4"/>
    <sheet name="Table3" sheetId="5" r:id="rId5"/>
    <sheet name="Table4" sheetId="6" r:id="rId6"/>
    <sheet name="Table5" sheetId="7" r:id="rId7"/>
    <sheet name="Table6" sheetId="8" r:id="rId8"/>
    <sheet name="Table7" sheetId="9" r:id="rId9"/>
    <sheet name="raw" sheetId="10" state="hidden" r:id="rId10"/>
  </sheets>
  <definedNames>
    <definedName name="_xlnm.Print_Area" localSheetId="0">'OB interim'!$A$1:$I$26</definedName>
    <definedName name="_xlnm.Print_Area" localSheetId="1">'Table1'!$A$1:$G$7</definedName>
    <definedName name="_xlnm.Print_Area" localSheetId="2">'Table2a'!$A$1:$K$22</definedName>
    <definedName name="_xlnm.Print_Area" localSheetId="4">'Table3'!$A$1:$S$8</definedName>
    <definedName name="_xlnm.Print_Area" localSheetId="5">'Table4'!$A$1:$F$11</definedName>
    <definedName name="_xlnm.Print_Area" localSheetId="6">'Table5'!$A$1:$G$17</definedName>
    <definedName name="_xlnm.Print_Area" localSheetId="7">'Table6'!$A$1:$F$36</definedName>
  </definedNames>
  <calcPr fullCalcOnLoad="1"/>
</workbook>
</file>

<file path=xl/sharedStrings.xml><?xml version="1.0" encoding="utf-8"?>
<sst xmlns="http://schemas.openxmlformats.org/spreadsheetml/2006/main" count="224" uniqueCount="131">
  <si>
    <t>First-year students</t>
  </si>
  <si>
    <t>Adjustment to initial allocation from the Opportunity Bursaries Fund (£)</t>
  </si>
  <si>
    <t>Where the student is from</t>
  </si>
  <si>
    <t>Total</t>
  </si>
  <si>
    <t>Second-year students</t>
  </si>
  <si>
    <t>*This includes students who were offered a bursary at this institution and attended this institution plus students who were offered a bursary at a different institution but attended this institution.</t>
  </si>
  <si>
    <t>Table 1: Continuing Bursaries and Access Bursaries</t>
  </si>
  <si>
    <t>Continuing Bursaries awarded</t>
  </si>
  <si>
    <t>Access Bursaries awarded</t>
  </si>
  <si>
    <t>Number of bursaries</t>
  </si>
  <si>
    <t>Total amount in bursaries (£)</t>
  </si>
  <si>
    <t>Table 2a(i): Payments for hardship (including payments made as loans)</t>
  </si>
  <si>
    <t>Validation checks</t>
  </si>
  <si>
    <t>Age (years) at time of payment</t>
  </si>
  <si>
    <t>Under 21</t>
  </si>
  <si>
    <t>21-24</t>
  </si>
  <si>
    <t>25 and over</t>
  </si>
  <si>
    <t>Level</t>
  </si>
  <si>
    <t>Mode</t>
  </si>
  <si>
    <t>Number of successful applicants</t>
  </si>
  <si>
    <t>Payments made (£)</t>
  </si>
  <si>
    <t>Number of applicants (successful + unsuccessful)</t>
  </si>
  <si>
    <t>Undergraduate</t>
  </si>
  <si>
    <t>Full-time</t>
  </si>
  <si>
    <t>Part-time</t>
  </si>
  <si>
    <t>Postgraduate</t>
  </si>
  <si>
    <t>Further education</t>
  </si>
  <si>
    <t>Table 2b: Payments for fee waivers - part-time undergraduate students only</t>
  </si>
  <si>
    <t xml:space="preserve">  </t>
  </si>
  <si>
    <t>Job-loss</t>
  </si>
  <si>
    <t>Benefits/low income</t>
  </si>
  <si>
    <t>Reason for payment</t>
  </si>
  <si>
    <t>Assistance with disability costs</t>
  </si>
  <si>
    <t>Child care</t>
  </si>
  <si>
    <t>Transport</t>
  </si>
  <si>
    <t>Books and equipment</t>
  </si>
  <si>
    <t>Non-tuition fees (e.g. field trips)</t>
  </si>
  <si>
    <t>Accommodation</t>
  </si>
  <si>
    <t>Utility costs</t>
  </si>
  <si>
    <t>Table 4: Loans for repayment</t>
  </si>
  <si>
    <t>Paid out (£)</t>
  </si>
  <si>
    <t>Repaid within year (£)</t>
  </si>
  <si>
    <t>Repaid from previous years (£)</t>
  </si>
  <si>
    <t>Outstanding within year (£)</t>
  </si>
  <si>
    <t>Other loans</t>
  </si>
  <si>
    <t>Source of funds</t>
  </si>
  <si>
    <t>1 September to 31 December</t>
  </si>
  <si>
    <t>1 January to    31 March</t>
  </si>
  <si>
    <t>1 April to        31 August</t>
  </si>
  <si>
    <r>
      <t>Add:</t>
    </r>
    <r>
      <rPr>
        <sz val="10"/>
        <rFont val="Helvetica"/>
        <family val="0"/>
      </rPr>
      <t xml:space="preserve"> Funds allocated by the HEFCE</t>
    </r>
  </si>
  <si>
    <r>
      <t>Add:</t>
    </r>
    <r>
      <rPr>
        <sz val="10"/>
        <rFont val="Helvetica"/>
        <family val="0"/>
      </rPr>
      <t xml:space="preserve"> Interest earned</t>
    </r>
  </si>
  <si>
    <r>
      <t>Add:</t>
    </r>
    <r>
      <rPr>
        <sz val="10"/>
        <rFont val="Helvetica"/>
        <family val="0"/>
      </rPr>
      <t xml:space="preserve"> Funds paid to students (including those from loans repaid)</t>
    </r>
  </si>
  <si>
    <r>
      <t>Add:</t>
    </r>
    <r>
      <rPr>
        <sz val="10"/>
        <rFont val="Helvetica"/>
        <family val="0"/>
      </rPr>
      <t xml:space="preserve"> Interest used to defray audit costs, train staff or publicise funds</t>
    </r>
  </si>
  <si>
    <t>Validation check 1</t>
  </si>
  <si>
    <t>check2</t>
  </si>
  <si>
    <t>Table 6: Summary</t>
  </si>
  <si>
    <t>Hardship/Bursary Fund</t>
  </si>
  <si>
    <t>Fee Waiver Fund</t>
  </si>
  <si>
    <t>-</t>
  </si>
  <si>
    <r>
      <t>Less:</t>
    </r>
    <r>
      <rPr>
        <sz val="10"/>
        <rFont val="Helvetica"/>
        <family val="0"/>
      </rPr>
      <t xml:space="preserve"> Funds disbursed (including those from loans repaid)</t>
    </r>
  </si>
  <si>
    <t>Total funds remaining</t>
  </si>
  <si>
    <t xml:space="preserve">Funds to be reclaimed by HEFCE** </t>
  </si>
  <si>
    <t>Please fill in the following for the person to contact with any queries about the return:</t>
  </si>
  <si>
    <t>Contact name:</t>
  </si>
  <si>
    <t>Contact telephone number:</t>
  </si>
  <si>
    <t>Contact e-mail:</t>
  </si>
  <si>
    <t>Table 7: Opportunity Bursaries</t>
  </si>
  <si>
    <t>Remaining funding (£)</t>
  </si>
  <si>
    <t>matburs</t>
  </si>
  <si>
    <t>retburs</t>
  </si>
  <si>
    <t>general</t>
  </si>
  <si>
    <t>gensept</t>
  </si>
  <si>
    <t>genjan</t>
  </si>
  <si>
    <t>genapr</t>
  </si>
  <si>
    <t>carry</t>
  </si>
  <si>
    <t>Other or unspecified hardship</t>
  </si>
  <si>
    <t>Loans to students whose loan cheque from the SLC is delayed</t>
  </si>
  <si>
    <r>
      <t xml:space="preserve">Add: </t>
    </r>
    <r>
      <rPr>
        <sz val="10"/>
        <rFont val="Helvetica"/>
        <family val="2"/>
      </rPr>
      <t>Loans repaid from previous years</t>
    </r>
  </si>
  <si>
    <r>
      <t xml:space="preserve">Less: </t>
    </r>
    <r>
      <rPr>
        <sz val="10"/>
        <rFont val="Helvetica"/>
        <family val="2"/>
      </rPr>
      <t>Funds used to repay outstanding loans from previous years</t>
    </r>
  </si>
  <si>
    <r>
      <t xml:space="preserve">Less: </t>
    </r>
    <r>
      <rPr>
        <sz val="10"/>
        <rFont val="Helvetica"/>
        <family val="2"/>
      </rPr>
      <t>Funds used to repay outstanding loans from previous years*</t>
    </r>
  </si>
  <si>
    <r>
      <t>Less:</t>
    </r>
    <r>
      <rPr>
        <sz val="10"/>
        <rFont val="Helvetica"/>
        <family val="0"/>
      </rPr>
      <t xml:space="preserve"> Loans repaid within year</t>
    </r>
  </si>
  <si>
    <t>Note for calculation purposes, loans repaid from previous years and funds brought forward from 1999-2000 have been included in the first payment, Mature Student Bursaries initial allocation returned mid-year is included in the January payment and loans repaid within year are included in the final payment.</t>
  </si>
  <si>
    <t>* This can be up to a maximum of the loans repaid from previous years.</t>
  </si>
  <si>
    <r>
      <t>Add:</t>
    </r>
    <r>
      <rPr>
        <sz val="10"/>
        <rFont val="Helvetica"/>
        <family val="2"/>
      </rPr>
      <t xml:space="preserve"> Loans repaid from previous years</t>
    </r>
  </si>
  <si>
    <r>
      <t>Add:</t>
    </r>
    <r>
      <rPr>
        <sz val="10"/>
        <rFont val="Helvetica"/>
        <family val="0"/>
      </rPr>
      <t xml:space="preserve"> Loans repaid with in year</t>
    </r>
  </si>
  <si>
    <t>Note that for calculation purposes, funds brought forward from the previous year, loans repaid from the previous year, funds used to repay outstanding loans from previous years and interest earned are assumed to be part of the Hardship/Bursary Fund.</t>
  </si>
  <si>
    <t>Contact 1</t>
  </si>
  <si>
    <t>Contact 2 (optional)</t>
  </si>
  <si>
    <t>|</t>
  </si>
  <si>
    <t>Total as percentage of available funds</t>
  </si>
  <si>
    <t>Excellence Challenge area</t>
  </si>
  <si>
    <t>Non-Excellence Challenge area</t>
  </si>
  <si>
    <t>Third-year students</t>
  </si>
  <si>
    <r>
      <t>Number of Opportunity Bursaries initially allocated by HEFCE in 2003-04 for</t>
    </r>
    <r>
      <rPr>
        <sz val="10"/>
        <rFont val="Helvetica"/>
        <family val="2"/>
      </rPr>
      <t xml:space="preserve"> first-year </t>
    </r>
    <r>
      <rPr>
        <sz val="10"/>
        <rFont val="Helvetica"/>
        <family val="0"/>
      </rPr>
      <t>students</t>
    </r>
  </si>
  <si>
    <t>Number of applications for Opportunity Bursaries in 2003-04 (successful and unsuccessful)</t>
  </si>
  <si>
    <t>Number of first-year students awarded Opportunity Bursaries at this institution by October 31 2003</t>
  </si>
  <si>
    <r>
      <t xml:space="preserve">Who </t>
    </r>
    <r>
      <rPr>
        <b/>
        <sz val="10"/>
        <rFont val="Helvetica"/>
        <family val="2"/>
      </rPr>
      <t>are</t>
    </r>
    <r>
      <rPr>
        <sz val="10"/>
        <rFont val="Helvetica"/>
        <family val="0"/>
      </rPr>
      <t xml:space="preserve"> attending this institution in 2003-04</t>
    </r>
  </si>
  <si>
    <r>
      <t>Number o</t>
    </r>
    <r>
      <rPr>
        <sz val="10"/>
        <rFont val="Helvetica"/>
        <family val="2"/>
      </rPr>
      <t>f first-year s</t>
    </r>
    <r>
      <rPr>
        <sz val="10"/>
        <rFont val="Helvetica"/>
        <family val="0"/>
      </rPr>
      <t xml:space="preserve">tudents awarded an Opportunity Bursary at </t>
    </r>
    <r>
      <rPr>
        <b/>
        <sz val="10"/>
        <rFont val="Helvetica"/>
        <family val="2"/>
      </rPr>
      <t>another</t>
    </r>
    <r>
      <rPr>
        <sz val="10"/>
        <rFont val="Helvetica"/>
        <family val="0"/>
      </rPr>
      <t xml:space="preserve"> institution by October 31 2003, who </t>
    </r>
    <r>
      <rPr>
        <b/>
        <sz val="10"/>
        <rFont val="Helvetica"/>
        <family val="2"/>
      </rPr>
      <t>are</t>
    </r>
    <r>
      <rPr>
        <sz val="10"/>
        <rFont val="Helvetica"/>
        <family val="0"/>
      </rPr>
      <t xml:space="preserve"> attending this institution in 2003-04</t>
    </r>
  </si>
  <si>
    <r>
      <t>Funds required to make payments to</t>
    </r>
    <r>
      <rPr>
        <sz val="10"/>
        <rFont val="Helvetica"/>
        <family val="2"/>
      </rPr>
      <t xml:space="preserve"> first-year </t>
    </r>
    <r>
      <rPr>
        <sz val="10"/>
        <rFont val="Helvetica"/>
        <family val="0"/>
      </rPr>
      <t>students in 2003-04 (£)</t>
    </r>
  </si>
  <si>
    <r>
      <t>Number of Opportunity Bursaries initially allocated by HEFCE in 2003-04 for</t>
    </r>
    <r>
      <rPr>
        <sz val="10"/>
        <rFont val="Helvetica"/>
        <family val="2"/>
      </rPr>
      <t xml:space="preserve"> second-year </t>
    </r>
    <r>
      <rPr>
        <sz val="10"/>
        <rFont val="Helvetica"/>
        <family val="0"/>
      </rPr>
      <t>students</t>
    </r>
  </si>
  <si>
    <r>
      <t xml:space="preserve">Who are attending </t>
    </r>
    <r>
      <rPr>
        <b/>
        <sz val="10"/>
        <rFont val="Helvetica"/>
        <family val="2"/>
      </rPr>
      <t>another</t>
    </r>
    <r>
      <rPr>
        <sz val="10"/>
        <rFont val="Helvetica"/>
        <family val="0"/>
      </rPr>
      <t xml:space="preserve"> institution in 2003-04</t>
    </r>
  </si>
  <si>
    <r>
      <t xml:space="preserve">Number of second-year Opportunity Bursary award holders, who attended </t>
    </r>
    <r>
      <rPr>
        <b/>
        <sz val="10"/>
        <rFont val="Helvetica"/>
        <family val="2"/>
      </rPr>
      <t>another</t>
    </r>
    <r>
      <rPr>
        <sz val="10"/>
        <rFont val="Helvetica"/>
        <family val="0"/>
      </rPr>
      <t xml:space="preserve"> institution in 2002-03, who </t>
    </r>
    <r>
      <rPr>
        <b/>
        <sz val="10"/>
        <rFont val="Helvetica"/>
        <family val="2"/>
      </rPr>
      <t>are</t>
    </r>
    <r>
      <rPr>
        <sz val="10"/>
        <rFont val="Helvetica"/>
        <family val="0"/>
      </rPr>
      <t xml:space="preserve"> attending this institution in 2003-04</t>
    </r>
  </si>
  <si>
    <r>
      <t>Number of Opportunity Bursaries initially allocated by HEFCE in 2003-04 for</t>
    </r>
    <r>
      <rPr>
        <sz val="10"/>
        <rFont val="Helvetica"/>
        <family val="2"/>
      </rPr>
      <t xml:space="preserve"> third-year </t>
    </r>
    <r>
      <rPr>
        <sz val="10"/>
        <rFont val="Helvetica"/>
        <family val="0"/>
      </rPr>
      <t>students</t>
    </r>
  </si>
  <si>
    <t>Number of second-year Opportunity Bursary award holders, who attended this institution in 2002-03</t>
  </si>
  <si>
    <t>Number of third-year Opportunity Bursary award holders, who attended this institution in 2002-03</t>
  </si>
  <si>
    <r>
      <t xml:space="preserve">Number of third-year Opportunity Bursary award holders, who attended </t>
    </r>
    <r>
      <rPr>
        <b/>
        <sz val="10"/>
        <rFont val="Helvetica"/>
        <family val="2"/>
      </rPr>
      <t>another</t>
    </r>
    <r>
      <rPr>
        <sz val="10"/>
        <rFont val="Helvetica"/>
        <family val="0"/>
      </rPr>
      <t xml:space="preserve"> institution in 2002-03, who </t>
    </r>
    <r>
      <rPr>
        <b/>
        <sz val="10"/>
        <rFont val="Helvetica"/>
        <family val="2"/>
      </rPr>
      <t>are</t>
    </r>
    <r>
      <rPr>
        <sz val="10"/>
        <rFont val="Helvetica"/>
        <family val="0"/>
      </rPr>
      <t xml:space="preserve"> attending this institution in 2003-04</t>
    </r>
  </si>
  <si>
    <t>Funds required to make payments to third-year students in 2003-04 (£)</t>
  </si>
  <si>
    <t>Number of students awarded first-year Opportunity Bursaries who attended this institution in 2002-03*</t>
  </si>
  <si>
    <t>Total payments made to students in 2002-03 (£)</t>
  </si>
  <si>
    <t>Number of students receiving second-year Opportunity Bursaries who attended this institution in 2002-03*</t>
  </si>
  <si>
    <t>2002-03 Access and hardship monitoring return</t>
  </si>
  <si>
    <r>
      <t>Add:</t>
    </r>
    <r>
      <rPr>
        <sz val="10"/>
        <rFont val="Helvetica"/>
        <family val="0"/>
      </rPr>
      <t xml:space="preserve"> Funds brought forward from 2001-02</t>
    </r>
  </si>
  <si>
    <t>Total available funds in 2002-03</t>
  </si>
  <si>
    <t>Total funds disbursed in 2002-03</t>
  </si>
  <si>
    <t>Available funds for 2002-03</t>
  </si>
  <si>
    <t>Funds disbursed during 2002-03</t>
  </si>
  <si>
    <r>
      <t>Add:</t>
    </r>
    <r>
      <rPr>
        <sz val="10"/>
        <rFont val="Helvetica"/>
        <family val="0"/>
      </rPr>
      <t xml:space="preserve"> Funds allocated in 2002-03</t>
    </r>
  </si>
  <si>
    <r>
      <t>Add:</t>
    </r>
    <r>
      <rPr>
        <sz val="10"/>
        <rFont val="Helvetica"/>
        <family val="0"/>
      </rPr>
      <t xml:space="preserve"> Interest earned during 2002-03</t>
    </r>
  </si>
  <si>
    <t xml:space="preserve">Funds HEI wishes to carry over to 2003-04* </t>
  </si>
  <si>
    <t>*This must be no greater than 10% of the total income for 2002-03 (funds allocated + funds brought forward + interest earned + loans repaid from previous years - funds used to repay outstanding loans from previous years)</t>
  </si>
  <si>
    <t>**Note that funds to be reclaimed will be reclaimed via a deduction from the January 2004 payment</t>
  </si>
  <si>
    <t>Instructions for the signing-off process can be found in the guidance for completing the monitoring return, which institutions will receive in June 2003.</t>
  </si>
  <si>
    <t>Table 2a: Payments for hardship (excluding payments for part-time Fee Waivers, Continuing and Access Bursaries, and Opportunity Bursaries)</t>
  </si>
  <si>
    <t>Table 2a(ii): Bursary schemes through the Hardship Fund (a subset of the data in the above table)</t>
  </si>
  <si>
    <t>Table 5: Periodic information and interest earned (Hardship/Bursary Fund and Fee Waiver Fund, excluding Opportunity Bursaries)</t>
  </si>
  <si>
    <t>Table 3: Reasons for payment for hardship (including payments made as loans, excluding payments for part-time Fee Waivers, Continuing and Access Bursaries, and Opportunity Bursaries)</t>
  </si>
  <si>
    <t>Final number of first-year Opportunity Bursaries allocated by HEFCE for   2002-03</t>
  </si>
  <si>
    <t>Final number of second-year Opportunity Bursaries allocated by HEFCE for   2002-03</t>
  </si>
  <si>
    <t>Funds required to make payments to second-year students in                                    2003-04 (£)</t>
  </si>
  <si>
    <t>Part 6  Monitoring return 2002-03</t>
  </si>
  <si>
    <t>Opportunity Bursaries 2003-04 interim return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</si>
</sst>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_-* #,##0.0_-;\-* #,##0.0_-;_-* &quot;-&quot;??_-;_-@_-"/>
    <numFmt numFmtId="168" formatCode="_-* #,##0_-;\-* #,##0_-;_-* &quot;-&quot;??_-;_-@_-"/>
    <numFmt numFmtId="169" formatCode="#,##0.0"/>
    <numFmt numFmtId="170" formatCode="0.0"/>
    <numFmt numFmtId="171" formatCode="#,##0.000"/>
    <numFmt numFmtId="172" formatCode="#,##0.0000"/>
  </numFmts>
  <fonts count="15">
    <font>
      <sz val="10"/>
      <name val="Helvetica"/>
      <family val="0"/>
    </font>
    <font>
      <b/>
      <sz val="10"/>
      <name val="Helvetica"/>
      <family val="2"/>
    </font>
    <font>
      <u val="single"/>
      <sz val="10"/>
      <color indexed="12"/>
      <name val="Helvetica"/>
      <family val="0"/>
    </font>
    <font>
      <u val="single"/>
      <sz val="10"/>
      <color indexed="36"/>
      <name val="Helvetica"/>
      <family val="0"/>
    </font>
    <font>
      <b/>
      <sz val="12"/>
      <name val="Helvetica"/>
      <family val="2"/>
    </font>
    <font>
      <b/>
      <sz val="13"/>
      <name val="Helvetica"/>
      <family val="2"/>
    </font>
    <font>
      <b/>
      <sz val="11"/>
      <name val="Helvetica"/>
      <family val="2"/>
    </font>
    <font>
      <b/>
      <sz val="14"/>
      <name val="Helvetica"/>
      <family val="2"/>
    </font>
    <font>
      <sz val="10"/>
      <color indexed="8"/>
      <name val="Helvetica"/>
      <family val="2"/>
    </font>
    <font>
      <b/>
      <sz val="9"/>
      <name val="Helvetica"/>
      <family val="2"/>
    </font>
    <font>
      <sz val="10"/>
      <color indexed="9"/>
      <name val="Helvetica"/>
      <family val="2"/>
    </font>
    <font>
      <b/>
      <sz val="10"/>
      <color indexed="8"/>
      <name val="Helvetica"/>
      <family val="2"/>
    </font>
    <font>
      <b/>
      <sz val="16"/>
      <name val="Helvetica"/>
      <family val="2"/>
    </font>
    <font>
      <sz val="16"/>
      <name val="Helvetica"/>
      <family val="2"/>
    </font>
    <font>
      <sz val="12"/>
      <name val="Helvetica"/>
      <family val="2"/>
    </font>
  </fonts>
  <fills count="6">
    <fill>
      <patternFill/>
    </fill>
    <fill>
      <patternFill patternType="gray125"/>
    </fill>
    <fill>
      <patternFill patternType="solid">
        <fgColor indexed="22"/>
        <bgColor indexed="64"/>
      </patternFill>
    </fill>
    <fill>
      <patternFill patternType="lightUp">
        <fgColor indexed="45"/>
        <bgColor indexed="9"/>
      </patternFill>
    </fill>
    <fill>
      <patternFill patternType="solid">
        <fgColor indexed="47"/>
        <bgColor indexed="64"/>
      </patternFill>
    </fill>
    <fill>
      <patternFill patternType="lightUp">
        <fgColor indexed="45"/>
      </patternFill>
    </fill>
  </fills>
  <borders count="24">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double"/>
      <bottom style="thin"/>
    </border>
    <border>
      <left style="thin"/>
      <right>
        <color indexed="63"/>
      </right>
      <top>
        <color indexed="63"/>
      </top>
      <bottom style="double"/>
    </border>
    <border>
      <left style="thin"/>
      <right style="thin"/>
      <top>
        <color indexed="63"/>
      </top>
      <bottom style="double"/>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hair"/>
      <bottom style="thin"/>
    </border>
    <border>
      <left style="thin"/>
      <right style="thin"/>
      <top style="hair"/>
      <bottom style="thin"/>
    </border>
    <border>
      <left>
        <color indexed="63"/>
      </left>
      <right style="thin"/>
      <top>
        <color indexed="63"/>
      </top>
      <bottom style="double"/>
    </border>
    <border>
      <left style="thin"/>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0" borderId="0" xfId="0" applyAlignment="1">
      <alignment wrapText="1"/>
    </xf>
    <xf numFmtId="0" fontId="1" fillId="0" borderId="0" xfId="0" applyFont="1" applyAlignment="1">
      <alignment/>
    </xf>
    <xf numFmtId="0" fontId="0" fillId="0" borderId="1" xfId="0" applyBorder="1" applyAlignment="1">
      <alignment wrapText="1"/>
    </xf>
    <xf numFmtId="0" fontId="0" fillId="0" borderId="2" xfId="0" applyBorder="1" applyAlignment="1">
      <alignment wrapText="1"/>
    </xf>
    <xf numFmtId="0" fontId="0" fillId="0" borderId="2" xfId="0" applyBorder="1" applyAlignment="1">
      <alignment/>
    </xf>
    <xf numFmtId="0" fontId="0" fillId="0" borderId="3" xfId="0" applyBorder="1" applyAlignment="1">
      <alignment/>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1"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wrapText="1"/>
    </xf>
    <xf numFmtId="0" fontId="0" fillId="0" borderId="4" xfId="0" applyBorder="1" applyAlignment="1">
      <alignment/>
    </xf>
    <xf numFmtId="0" fontId="0" fillId="0" borderId="11" xfId="0" applyBorder="1" applyAlignment="1">
      <alignment/>
    </xf>
    <xf numFmtId="0" fontId="0" fillId="0" borderId="12" xfId="0" applyBorder="1" applyAlignment="1">
      <alignment wrapText="1"/>
    </xf>
    <xf numFmtId="0" fontId="0" fillId="0" borderId="13" xfId="0" applyBorder="1" applyAlignment="1">
      <alignment wrapText="1"/>
    </xf>
    <xf numFmtId="0" fontId="0" fillId="0" borderId="6" xfId="0" applyBorder="1" applyAlignment="1">
      <alignment/>
    </xf>
    <xf numFmtId="0" fontId="0" fillId="0" borderId="7" xfId="0" applyBorder="1" applyAlignment="1">
      <alignment wrapText="1"/>
    </xf>
    <xf numFmtId="0" fontId="0" fillId="0" borderId="8" xfId="0" applyBorder="1" applyAlignment="1">
      <alignment wrapText="1"/>
    </xf>
    <xf numFmtId="0" fontId="0" fillId="0" borderId="0" xfId="0" applyFont="1" applyAlignment="1">
      <alignment/>
    </xf>
    <xf numFmtId="0" fontId="0" fillId="0" borderId="0" xfId="0" applyBorder="1" applyAlignment="1">
      <alignment/>
    </xf>
    <xf numFmtId="3" fontId="0" fillId="2" borderId="0" xfId="0" applyNumberFormat="1" applyFill="1" applyBorder="1" applyAlignment="1">
      <alignment/>
    </xf>
    <xf numFmtId="3" fontId="0" fillId="0" borderId="0" xfId="0" applyNumberFormat="1" applyFill="1" applyBorder="1" applyAlignment="1">
      <alignment/>
    </xf>
    <xf numFmtId="0" fontId="0" fillId="0" borderId="8" xfId="0" applyBorder="1" applyAlignment="1">
      <alignment horizontal="left" vertical="top" wrapText="1"/>
    </xf>
    <xf numFmtId="0" fontId="0" fillId="0" borderId="9" xfId="0" applyBorder="1" applyAlignment="1">
      <alignment wrapText="1"/>
    </xf>
    <xf numFmtId="0" fontId="0" fillId="0" borderId="8" xfId="0" applyFill="1" applyBorder="1" applyAlignment="1">
      <alignment wrapText="1"/>
    </xf>
    <xf numFmtId="0" fontId="0" fillId="0" borderId="10" xfId="0" applyBorder="1" applyAlignment="1">
      <alignment wrapText="1"/>
    </xf>
    <xf numFmtId="0" fontId="0" fillId="0" borderId="1" xfId="0" applyBorder="1" applyAlignment="1">
      <alignment vertical="top" wrapText="1"/>
    </xf>
    <xf numFmtId="0" fontId="0" fillId="0" borderId="0" xfId="0" applyAlignment="1">
      <alignment horizontal="left"/>
    </xf>
    <xf numFmtId="0" fontId="0" fillId="0" borderId="1" xfId="0" applyBorder="1" applyAlignment="1">
      <alignment horizontal="left" vertical="top" wrapText="1"/>
    </xf>
    <xf numFmtId="0" fontId="0" fillId="0" borderId="7" xfId="0" applyBorder="1" applyAlignment="1">
      <alignment horizontal="left" vertical="top" wrapText="1"/>
    </xf>
    <xf numFmtId="0" fontId="1" fillId="0" borderId="8" xfId="0" applyFont="1" applyBorder="1" applyAlignment="1">
      <alignment/>
    </xf>
    <xf numFmtId="0" fontId="1" fillId="0" borderId="9" xfId="0" applyFont="1" applyBorder="1" applyAlignment="1">
      <alignment/>
    </xf>
    <xf numFmtId="3" fontId="0" fillId="0" borderId="0" xfId="15" applyNumberFormat="1" applyAlignment="1">
      <alignment/>
    </xf>
    <xf numFmtId="3" fontId="0" fillId="0" borderId="0" xfId="15" applyNumberFormat="1" applyFont="1" applyAlignment="1">
      <alignment/>
    </xf>
    <xf numFmtId="0" fontId="0" fillId="0" borderId="14" xfId="0" applyBorder="1" applyAlignment="1">
      <alignment/>
    </xf>
    <xf numFmtId="0" fontId="0" fillId="0" borderId="15" xfId="0" applyBorder="1" applyAlignment="1">
      <alignment/>
    </xf>
    <xf numFmtId="0" fontId="1" fillId="0" borderId="1" xfId="0" applyFont="1" applyBorder="1" applyAlignment="1">
      <alignment/>
    </xf>
    <xf numFmtId="0" fontId="1" fillId="0" borderId="2" xfId="0" applyFont="1" applyBorder="1" applyAlignment="1">
      <alignment/>
    </xf>
    <xf numFmtId="0" fontId="1" fillId="0" borderId="16" xfId="0" applyFont="1" applyBorder="1" applyAlignment="1">
      <alignment/>
    </xf>
    <xf numFmtId="4" fontId="0" fillId="0" borderId="4" xfId="0" applyNumberFormat="1" applyFill="1" applyBorder="1" applyAlignment="1" applyProtection="1">
      <alignment/>
      <protection locked="0"/>
    </xf>
    <xf numFmtId="4" fontId="0" fillId="0" borderId="11" xfId="0" applyNumberFormat="1" applyFill="1" applyBorder="1" applyAlignment="1" applyProtection="1">
      <alignment/>
      <protection locked="0"/>
    </xf>
    <xf numFmtId="4" fontId="0" fillId="0" borderId="6" xfId="0" applyNumberFormat="1" applyFill="1" applyBorder="1" applyAlignment="1" applyProtection="1">
      <alignment/>
      <protection locked="0"/>
    </xf>
    <xf numFmtId="4" fontId="0" fillId="0" borderId="11" xfId="15" applyNumberFormat="1" applyFill="1" applyBorder="1" applyAlignment="1" applyProtection="1">
      <alignment/>
      <protection locked="0"/>
    </xf>
    <xf numFmtId="4" fontId="0" fillId="0" borderId="1" xfId="0" applyNumberFormat="1" applyBorder="1" applyAlignment="1" applyProtection="1">
      <alignment/>
      <protection locked="0"/>
    </xf>
    <xf numFmtId="4" fontId="0" fillId="0" borderId="12" xfId="0" applyNumberFormat="1" applyBorder="1" applyAlignment="1" applyProtection="1">
      <alignment/>
      <protection locked="0"/>
    </xf>
    <xf numFmtId="4" fontId="0" fillId="0" borderId="2" xfId="0" applyNumberFormat="1" applyBorder="1" applyAlignment="1" applyProtection="1">
      <alignment/>
      <protection locked="0"/>
    </xf>
    <xf numFmtId="4" fontId="0" fillId="0" borderId="13" xfId="0" applyNumberFormat="1" applyFill="1" applyBorder="1" applyAlignment="1" applyProtection="1">
      <alignment/>
      <protection locked="0"/>
    </xf>
    <xf numFmtId="4" fontId="0" fillId="0" borderId="8" xfId="0" applyNumberFormat="1" applyBorder="1" applyAlignment="1" applyProtection="1">
      <alignment/>
      <protection locked="0"/>
    </xf>
    <xf numFmtId="4" fontId="0" fillId="0" borderId="9" xfId="0" applyNumberFormat="1" applyBorder="1" applyAlignment="1" applyProtection="1">
      <alignment/>
      <protection locked="0"/>
    </xf>
    <xf numFmtId="4" fontId="0" fillId="0" borderId="2" xfId="0" applyNumberFormat="1" applyFill="1" applyBorder="1" applyAlignment="1" applyProtection="1" quotePrefix="1">
      <alignment horizontal="right"/>
      <protection locked="0"/>
    </xf>
    <xf numFmtId="4" fontId="0" fillId="0" borderId="9" xfId="0" applyNumberFormat="1" applyFill="1" applyBorder="1" applyAlignment="1" applyProtection="1" quotePrefix="1">
      <alignment horizontal="right"/>
      <protection locked="0"/>
    </xf>
    <xf numFmtId="4" fontId="0" fillId="0" borderId="4" xfId="15" applyNumberFormat="1" applyFill="1" applyBorder="1" applyAlignment="1" applyProtection="1">
      <alignment/>
      <protection locked="0"/>
    </xf>
    <xf numFmtId="4" fontId="0" fillId="0" borderId="0" xfId="0" applyNumberFormat="1" applyFill="1" applyBorder="1" applyAlignment="1">
      <alignment/>
    </xf>
    <xf numFmtId="4" fontId="0" fillId="0" borderId="0" xfId="0" applyNumberFormat="1" applyAlignment="1">
      <alignment/>
    </xf>
    <xf numFmtId="4" fontId="0" fillId="0" borderId="11" xfId="0" applyNumberFormat="1" applyBorder="1" applyAlignment="1">
      <alignment wrapText="1"/>
    </xf>
    <xf numFmtId="4" fontId="0" fillId="0" borderId="7" xfId="0" applyNumberFormat="1" applyBorder="1" applyAlignment="1" applyProtection="1">
      <alignment/>
      <protection locked="0"/>
    </xf>
    <xf numFmtId="4" fontId="0" fillId="0" borderId="3" xfId="0" applyNumberFormat="1" applyBorder="1" applyAlignment="1" applyProtection="1">
      <alignment/>
      <protection locked="0"/>
    </xf>
    <xf numFmtId="0" fontId="0" fillId="0" borderId="12" xfId="0" applyBorder="1" applyAlignment="1" quotePrefix="1">
      <alignment horizontal="center" vertical="top"/>
    </xf>
    <xf numFmtId="0" fontId="0" fillId="0" borderId="13" xfId="0" applyBorder="1" applyAlignment="1">
      <alignment horizontal="center" vertical="top"/>
    </xf>
    <xf numFmtId="4" fontId="0" fillId="0" borderId="12" xfId="0" applyNumberFormat="1" applyBorder="1" applyAlignment="1">
      <alignment/>
    </xf>
    <xf numFmtId="0" fontId="1" fillId="0" borderId="4" xfId="0" applyFont="1" applyBorder="1" applyAlignment="1">
      <alignment/>
    </xf>
    <xf numFmtId="0" fontId="0" fillId="0" borderId="8" xfId="0" applyBorder="1" applyAlignment="1">
      <alignment vertical="top" wrapText="1"/>
    </xf>
    <xf numFmtId="0" fontId="0" fillId="0" borderId="1" xfId="0" applyBorder="1" applyAlignment="1">
      <alignment horizontal="left"/>
    </xf>
    <xf numFmtId="0" fontId="0" fillId="0" borderId="0" xfId="0" applyFont="1" applyFill="1" applyBorder="1" applyAlignment="1">
      <alignment horizontal="left" wrapText="1"/>
    </xf>
    <xf numFmtId="2" fontId="0" fillId="0" borderId="9" xfId="0" applyNumberFormat="1" applyBorder="1" applyAlignment="1">
      <alignment/>
    </xf>
    <xf numFmtId="0" fontId="0" fillId="0" borderId="12" xfId="0" applyBorder="1" applyAlignment="1">
      <alignment vertical="top" wrapText="1"/>
    </xf>
    <xf numFmtId="2" fontId="0" fillId="0" borderId="17" xfId="0" applyNumberFormat="1" applyBorder="1" applyAlignment="1">
      <alignment/>
    </xf>
    <xf numFmtId="4" fontId="0" fillId="0" borderId="10" xfId="0" applyNumberFormat="1" applyBorder="1" applyAlignment="1">
      <alignment/>
    </xf>
    <xf numFmtId="4" fontId="0" fillId="0" borderId="1" xfId="0" applyNumberFormat="1" applyBorder="1" applyAlignment="1">
      <alignment wrapText="1"/>
    </xf>
    <xf numFmtId="4" fontId="0" fillId="0" borderId="8" xfId="0" applyNumberFormat="1" applyBorder="1" applyAlignment="1">
      <alignment wrapText="1"/>
    </xf>
    <xf numFmtId="4" fontId="0" fillId="0" borderId="18" xfId="0" applyNumberFormat="1" applyBorder="1" applyAlignment="1">
      <alignment wrapText="1"/>
    </xf>
    <xf numFmtId="0" fontId="4" fillId="0" borderId="0" xfId="0" applyFont="1" applyAlignment="1">
      <alignment/>
    </xf>
    <xf numFmtId="0" fontId="5" fillId="0" borderId="0" xfId="0" applyFont="1" applyAlignment="1">
      <alignment/>
    </xf>
    <xf numFmtId="0" fontId="5" fillId="0" borderId="0" xfId="0" applyFont="1" applyFill="1" applyBorder="1" applyAlignment="1">
      <alignment/>
    </xf>
    <xf numFmtId="0" fontId="6" fillId="0" borderId="0" xfId="0" applyFont="1" applyAlignment="1">
      <alignment/>
    </xf>
    <xf numFmtId="0" fontId="7" fillId="0" borderId="0" xfId="0" applyFont="1" applyAlignment="1">
      <alignment/>
    </xf>
    <xf numFmtId="0" fontId="0" fillId="0" borderId="4" xfId="0" applyBorder="1" applyAlignment="1">
      <alignment horizontal="centerContinuous" wrapText="1"/>
    </xf>
    <xf numFmtId="0" fontId="0" fillId="0" borderId="6" xfId="0" applyBorder="1" applyAlignment="1">
      <alignment horizontal="centerContinuous" wrapText="1"/>
    </xf>
    <xf numFmtId="0" fontId="0" fillId="0" borderId="1" xfId="0" applyBorder="1" applyAlignment="1">
      <alignment horizontal="centerContinuous"/>
    </xf>
    <xf numFmtId="0" fontId="0" fillId="0" borderId="18" xfId="0" applyBorder="1" applyAlignment="1">
      <alignment horizontal="centerContinuous"/>
    </xf>
    <xf numFmtId="0" fontId="0" fillId="0" borderId="7" xfId="0" applyBorder="1" applyAlignment="1">
      <alignment horizontal="centerContinuous"/>
    </xf>
    <xf numFmtId="0" fontId="0" fillId="0" borderId="12" xfId="0" applyBorder="1" applyAlignment="1">
      <alignment horizontal="centerContinuous"/>
    </xf>
    <xf numFmtId="0" fontId="0" fillId="0" borderId="19" xfId="0" applyBorder="1" applyAlignment="1">
      <alignment horizontal="centerContinuous"/>
    </xf>
    <xf numFmtId="0" fontId="0" fillId="0" borderId="13"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17" fontId="0" fillId="0" borderId="4" xfId="0" applyNumberFormat="1" applyBorder="1" applyAlignment="1" quotePrefix="1">
      <alignment horizontal="centerContinuous"/>
    </xf>
    <xf numFmtId="17" fontId="0" fillId="0" borderId="6" xfId="0" applyNumberFormat="1" applyBorder="1" applyAlignment="1" quotePrefix="1">
      <alignment horizontal="centerContinuous"/>
    </xf>
    <xf numFmtId="0" fontId="0" fillId="0" borderId="1" xfId="0" applyBorder="1" applyAlignment="1">
      <alignment horizontal="centerContinuous" vertical="top"/>
    </xf>
    <xf numFmtId="0" fontId="0" fillId="0" borderId="7" xfId="0" applyBorder="1" applyAlignment="1">
      <alignment horizontal="centerContinuous" vertical="top"/>
    </xf>
    <xf numFmtId="0" fontId="0" fillId="0" borderId="19" xfId="0" applyBorder="1" applyAlignment="1">
      <alignment horizontal="centerContinuous" vertical="top" wrapText="1"/>
    </xf>
    <xf numFmtId="0" fontId="0" fillId="0" borderId="13" xfId="0" applyBorder="1" applyAlignment="1">
      <alignment horizontal="centerContinuous" vertical="top" wrapText="1"/>
    </xf>
    <xf numFmtId="0" fontId="0" fillId="0" borderId="12" xfId="0" applyBorder="1" applyAlignment="1">
      <alignment horizontal="centerContinuous" vertical="top" wrapText="1"/>
    </xf>
    <xf numFmtId="0" fontId="7" fillId="0" borderId="0" xfId="0" applyFont="1" applyAlignment="1">
      <alignment horizontal="left" wrapText="1"/>
    </xf>
    <xf numFmtId="17" fontId="0" fillId="0" borderId="12" xfId="0" applyNumberFormat="1" applyBorder="1" applyAlignment="1">
      <alignment horizontal="centerContinuous" vertical="top" wrapText="1"/>
    </xf>
    <xf numFmtId="17" fontId="0" fillId="0" borderId="13" xfId="0" applyNumberFormat="1" applyBorder="1" applyAlignment="1" quotePrefix="1">
      <alignment horizontal="centerContinuous" vertical="top" wrapText="1"/>
    </xf>
    <xf numFmtId="0" fontId="0" fillId="0" borderId="4" xfId="0" applyBorder="1" applyAlignment="1">
      <alignment horizontal="centerContinuous" vertical="top" wrapText="1"/>
    </xf>
    <xf numFmtId="0" fontId="0" fillId="0" borderId="6" xfId="0" applyBorder="1" applyAlignment="1">
      <alignment horizontal="centerContinuous" vertical="top" wrapText="1"/>
    </xf>
    <xf numFmtId="0" fontId="7" fillId="0" borderId="0" xfId="0" applyFont="1" applyAlignment="1">
      <alignment horizontal="left"/>
    </xf>
    <xf numFmtId="0" fontId="0" fillId="0" borderId="0" xfId="0" applyAlignment="1" applyProtection="1">
      <alignment/>
      <protection/>
    </xf>
    <xf numFmtId="0" fontId="0" fillId="0" borderId="0" xfId="0" applyAlignment="1" applyProtection="1">
      <alignment horizontal="left"/>
      <protection/>
    </xf>
    <xf numFmtId="0" fontId="0" fillId="0" borderId="0" xfId="0" applyAlignment="1" applyProtection="1">
      <alignment horizontal="left" wrapText="1"/>
      <protection/>
    </xf>
    <xf numFmtId="4" fontId="0" fillId="0" borderId="2" xfId="0" applyNumberFormat="1" applyFill="1" applyBorder="1" applyAlignment="1" quotePrefix="1">
      <alignment horizontal="right"/>
    </xf>
    <xf numFmtId="4" fontId="0" fillId="0" borderId="9" xfId="0" applyNumberFormat="1" applyFill="1" applyBorder="1" applyAlignment="1" quotePrefix="1">
      <alignment horizontal="right"/>
    </xf>
    <xf numFmtId="0" fontId="1" fillId="0" borderId="11" xfId="0" applyFont="1" applyBorder="1" applyAlignment="1">
      <alignment/>
    </xf>
    <xf numFmtId="0" fontId="1" fillId="0" borderId="10" xfId="0" applyFont="1" applyBorder="1" applyAlignment="1">
      <alignment/>
    </xf>
    <xf numFmtId="0" fontId="8"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9" fillId="0" borderId="0" xfId="0" applyFont="1" applyAlignment="1" applyProtection="1">
      <alignment/>
      <protection/>
    </xf>
    <xf numFmtId="0" fontId="0" fillId="0" borderId="1" xfId="0" applyBorder="1" applyAlignment="1" applyProtection="1">
      <alignment/>
      <protection locked="0"/>
    </xf>
    <xf numFmtId="0" fontId="0" fillId="0" borderId="8" xfId="0" applyBorder="1" applyAlignment="1" applyProtection="1">
      <alignment/>
      <protection locked="0"/>
    </xf>
    <xf numFmtId="0" fontId="10" fillId="0" borderId="0" xfId="0" applyFont="1" applyAlignment="1" applyProtection="1">
      <alignment/>
      <protection/>
    </xf>
    <xf numFmtId="0" fontId="0" fillId="0" borderId="4"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0" xfId="0" applyBorder="1" applyAlignment="1" applyProtection="1">
      <alignment/>
      <protection locked="0"/>
    </xf>
    <xf numFmtId="0" fontId="10" fillId="0" borderId="0" xfId="0" applyFont="1" applyFill="1" applyBorder="1" applyAlignment="1" applyProtection="1">
      <alignment/>
      <protection/>
    </xf>
    <xf numFmtId="0" fontId="1" fillId="0" borderId="0" xfId="0" applyFont="1" applyAlignment="1" applyProtection="1">
      <alignment horizontal="left"/>
      <protection/>
    </xf>
    <xf numFmtId="0" fontId="11" fillId="0" borderId="0" xfId="0" applyFont="1" applyAlignment="1" applyProtection="1">
      <alignment horizontal="left"/>
      <protection/>
    </xf>
    <xf numFmtId="0" fontId="1" fillId="0" borderId="0" xfId="0" applyFont="1" applyFill="1" applyBorder="1" applyAlignment="1" applyProtection="1">
      <alignment horizontal="left" wrapText="1"/>
      <protection/>
    </xf>
    <xf numFmtId="0" fontId="0" fillId="0" borderId="4" xfId="0" applyBorder="1" applyAlignment="1">
      <alignment horizontal="left"/>
    </xf>
    <xf numFmtId="0" fontId="1" fillId="0" borderId="0" xfId="0" applyFont="1" applyFill="1" applyBorder="1" applyAlignment="1" applyProtection="1">
      <alignment horizontal="left"/>
      <protection/>
    </xf>
    <xf numFmtId="4" fontId="0" fillId="0" borderId="9" xfId="0" applyNumberFormat="1" applyFill="1" applyBorder="1" applyAlignment="1">
      <alignment horizontal="right"/>
    </xf>
    <xf numFmtId="4" fontId="0" fillId="0" borderId="8" xfId="0" applyNumberFormat="1" applyFill="1" applyBorder="1" applyAlignment="1">
      <alignment/>
    </xf>
    <xf numFmtId="4" fontId="0" fillId="0" borderId="8" xfId="0" applyNumberFormat="1" applyFill="1" applyBorder="1" applyAlignment="1">
      <alignment horizontal="right"/>
    </xf>
    <xf numFmtId="0" fontId="0" fillId="0" borderId="12" xfId="0" applyFont="1" applyBorder="1" applyAlignment="1">
      <alignment/>
    </xf>
    <xf numFmtId="0" fontId="0" fillId="0" borderId="20" xfId="0" applyBorder="1" applyAlignment="1">
      <alignment/>
    </xf>
    <xf numFmtId="4" fontId="0" fillId="0" borderId="21" xfId="0" applyNumberFormat="1" applyFill="1" applyBorder="1" applyAlignment="1">
      <alignment horizontal="right"/>
    </xf>
    <xf numFmtId="4" fontId="0" fillId="0" borderId="21" xfId="0" applyNumberFormat="1" applyFill="1" applyBorder="1" applyAlignment="1">
      <alignment/>
    </xf>
    <xf numFmtId="4" fontId="1" fillId="0" borderId="0" xfId="0" applyNumberFormat="1" applyFont="1" applyAlignment="1">
      <alignment/>
    </xf>
    <xf numFmtId="4" fontId="0" fillId="0" borderId="8" xfId="0" applyNumberFormat="1" applyBorder="1" applyAlignment="1">
      <alignment vertical="top" wrapText="1"/>
    </xf>
    <xf numFmtId="4" fontId="0" fillId="0" borderId="0" xfId="0" applyNumberFormat="1" applyFont="1" applyAlignment="1">
      <alignment/>
    </xf>
    <xf numFmtId="4" fontId="0" fillId="0" borderId="10" xfId="0" applyNumberFormat="1" applyBorder="1" applyAlignment="1">
      <alignment wrapText="1"/>
    </xf>
    <xf numFmtId="0" fontId="4" fillId="0" borderId="0" xfId="0" applyFont="1" applyFill="1" applyBorder="1" applyAlignment="1">
      <alignment/>
    </xf>
    <xf numFmtId="0" fontId="12" fillId="0" borderId="0" xfId="0" applyFont="1" applyAlignment="1">
      <alignment/>
    </xf>
    <xf numFmtId="0" fontId="13" fillId="0" borderId="0" xfId="0" applyFont="1" applyAlignment="1">
      <alignment/>
    </xf>
    <xf numFmtId="4" fontId="0" fillId="3" borderId="8" xfId="0" applyNumberFormat="1" applyFill="1" applyBorder="1" applyAlignment="1">
      <alignment horizontal="right"/>
    </xf>
    <xf numFmtId="4" fontId="0" fillId="3" borderId="21" xfId="0" applyNumberFormat="1" applyFill="1" applyBorder="1" applyAlignment="1">
      <alignment horizontal="right"/>
    </xf>
    <xf numFmtId="4" fontId="0" fillId="3" borderId="8" xfId="0" applyNumberFormat="1" applyFill="1" applyBorder="1" applyAlignment="1">
      <alignment/>
    </xf>
    <xf numFmtId="4" fontId="0" fillId="3" borderId="21" xfId="0" applyNumberFormat="1" applyFill="1" applyBorder="1" applyAlignment="1">
      <alignment/>
    </xf>
    <xf numFmtId="4" fontId="0" fillId="4" borderId="10" xfId="0" applyNumberFormat="1" applyFill="1" applyBorder="1" applyAlignment="1">
      <alignment horizontal="right"/>
    </xf>
    <xf numFmtId="4" fontId="0" fillId="4" borderId="10" xfId="0" applyNumberFormat="1" applyFill="1" applyBorder="1" applyAlignment="1">
      <alignment/>
    </xf>
    <xf numFmtId="4" fontId="0" fillId="4" borderId="8" xfId="0" applyNumberFormat="1" applyFill="1" applyBorder="1" applyAlignment="1">
      <alignment/>
    </xf>
    <xf numFmtId="4" fontId="0" fillId="4" borderId="21" xfId="0" applyNumberFormat="1" applyFill="1" applyBorder="1" applyAlignment="1">
      <alignment/>
    </xf>
    <xf numFmtId="4" fontId="0" fillId="4" borderId="8" xfId="0" applyNumberFormat="1" applyFill="1" applyBorder="1" applyAlignment="1">
      <alignment horizontal="right"/>
    </xf>
    <xf numFmtId="4" fontId="0" fillId="4" borderId="21" xfId="0" applyNumberFormat="1" applyFill="1" applyBorder="1" applyAlignment="1">
      <alignment horizontal="right"/>
    </xf>
    <xf numFmtId="4" fontId="0" fillId="4" borderId="11" xfId="0" applyNumberFormat="1" applyFill="1" applyBorder="1" applyAlignment="1">
      <alignment/>
    </xf>
    <xf numFmtId="4" fontId="0" fillId="4" borderId="7" xfId="0" applyNumberFormat="1" applyFill="1" applyBorder="1" applyAlignment="1">
      <alignment/>
    </xf>
    <xf numFmtId="4" fontId="0" fillId="4" borderId="13" xfId="0" applyNumberFormat="1" applyFill="1" applyBorder="1" applyAlignment="1">
      <alignment/>
    </xf>
    <xf numFmtId="4" fontId="0" fillId="4" borderId="9" xfId="0" applyNumberFormat="1" applyFill="1" applyBorder="1" applyAlignment="1">
      <alignment/>
    </xf>
    <xf numFmtId="4" fontId="0" fillId="4" borderId="3" xfId="0" applyNumberFormat="1" applyFill="1" applyBorder="1" applyAlignment="1">
      <alignment/>
    </xf>
    <xf numFmtId="4" fontId="0" fillId="4" borderId="12" xfId="0" applyNumberFormat="1" applyFill="1" applyBorder="1" applyAlignment="1">
      <alignment/>
    </xf>
    <xf numFmtId="4" fontId="0" fillId="4" borderId="1" xfId="0" applyNumberFormat="1" applyFill="1" applyBorder="1" applyAlignment="1">
      <alignment wrapText="1"/>
    </xf>
    <xf numFmtId="4" fontId="0" fillId="4" borderId="8" xfId="0" applyNumberFormat="1" applyFill="1" applyBorder="1" applyAlignment="1">
      <alignment wrapText="1"/>
    </xf>
    <xf numFmtId="4" fontId="0" fillId="4" borderId="6" xfId="0" applyNumberFormat="1" applyFill="1" applyBorder="1" applyAlignment="1">
      <alignment/>
    </xf>
    <xf numFmtId="4" fontId="0" fillId="4" borderId="4" xfId="0" applyNumberFormat="1" applyFill="1" applyBorder="1" applyAlignment="1">
      <alignment/>
    </xf>
    <xf numFmtId="4" fontId="0" fillId="4" borderId="1" xfId="0" applyNumberFormat="1" applyFill="1" applyBorder="1" applyAlignment="1">
      <alignment/>
    </xf>
    <xf numFmtId="4" fontId="0" fillId="4" borderId="2" xfId="0" applyNumberFormat="1" applyFill="1" applyBorder="1" applyAlignment="1">
      <alignment/>
    </xf>
    <xf numFmtId="4" fontId="0" fillId="4" borderId="2" xfId="0" applyNumberFormat="1" applyFill="1" applyBorder="1" applyAlignment="1" quotePrefix="1">
      <alignment horizontal="right"/>
    </xf>
    <xf numFmtId="4" fontId="0" fillId="4" borderId="9" xfId="0" applyNumberFormat="1" applyFill="1" applyBorder="1" applyAlignment="1" quotePrefix="1">
      <alignment horizontal="right"/>
    </xf>
    <xf numFmtId="4" fontId="0" fillId="4" borderId="22" xfId="0" applyNumberFormat="1" applyFill="1" applyBorder="1" applyAlignment="1">
      <alignment/>
    </xf>
    <xf numFmtId="4" fontId="0" fillId="4" borderId="15" xfId="0" applyNumberFormat="1" applyFill="1" applyBorder="1" applyAlignment="1" quotePrefix="1">
      <alignment horizontal="right"/>
    </xf>
    <xf numFmtId="4" fontId="0" fillId="4" borderId="16" xfId="0" applyNumberFormat="1" applyFill="1" applyBorder="1" applyAlignment="1" quotePrefix="1">
      <alignment horizontal="right"/>
    </xf>
    <xf numFmtId="4" fontId="0" fillId="4" borderId="1" xfId="0" applyNumberFormat="1" applyFill="1" applyBorder="1" applyAlignment="1">
      <alignment horizontal="right"/>
    </xf>
    <xf numFmtId="4" fontId="0" fillId="4" borderId="8" xfId="0" applyNumberFormat="1" applyFill="1" applyBorder="1" applyAlignment="1" quotePrefix="1">
      <alignment horizontal="right"/>
    </xf>
    <xf numFmtId="4" fontId="0" fillId="4" borderId="2" xfId="0" applyNumberFormat="1" applyFill="1" applyBorder="1" applyAlignment="1">
      <alignment horizontal="right"/>
    </xf>
    <xf numFmtId="4" fontId="0" fillId="4" borderId="9" xfId="0" applyNumberFormat="1" applyFill="1" applyBorder="1" applyAlignment="1">
      <alignment horizontal="right"/>
    </xf>
    <xf numFmtId="4" fontId="0" fillId="4" borderId="4" xfId="0" applyNumberFormat="1" applyFill="1" applyBorder="1" applyAlignment="1" quotePrefix="1">
      <alignment horizontal="right"/>
    </xf>
    <xf numFmtId="4" fontId="0" fillId="4" borderId="11" xfId="0" applyNumberFormat="1" applyFill="1" applyBorder="1" applyAlignment="1">
      <alignment horizontal="right"/>
    </xf>
    <xf numFmtId="4" fontId="0" fillId="4" borderId="9" xfId="0" applyNumberFormat="1" applyFill="1" applyBorder="1" applyAlignment="1" applyProtection="1">
      <alignment horizontal="right"/>
      <protection locked="0"/>
    </xf>
    <xf numFmtId="4" fontId="0" fillId="5" borderId="9" xfId="0" applyNumberFormat="1" applyFill="1" applyBorder="1" applyAlignment="1">
      <alignment/>
    </xf>
    <xf numFmtId="4" fontId="0" fillId="5" borderId="17" xfId="0" applyNumberFormat="1" applyFill="1" applyBorder="1" applyAlignment="1">
      <alignment/>
    </xf>
    <xf numFmtId="0" fontId="0" fillId="5" borderId="2" xfId="0" applyFill="1" applyBorder="1" applyAlignment="1">
      <alignment/>
    </xf>
    <xf numFmtId="0" fontId="0" fillId="5" borderId="23" xfId="0" applyFill="1" applyBorder="1" applyAlignment="1">
      <alignment/>
    </xf>
    <xf numFmtId="2" fontId="0" fillId="4" borderId="4" xfId="0" applyNumberFormat="1" applyFill="1" applyBorder="1" applyAlignment="1">
      <alignment/>
    </xf>
    <xf numFmtId="2" fontId="0" fillId="4" borderId="11" xfId="0" applyNumberFormat="1" applyFill="1" applyBorder="1" applyAlignment="1">
      <alignment/>
    </xf>
    <xf numFmtId="4" fontId="0" fillId="4" borderId="17" xfId="0" applyNumberFormat="1" applyFill="1" applyBorder="1" applyAlignment="1">
      <alignment/>
    </xf>
    <xf numFmtId="0" fontId="14" fillId="0" borderId="0" xfId="0" applyFont="1" applyAlignment="1">
      <alignment/>
    </xf>
    <xf numFmtId="4" fontId="0" fillId="0" borderId="8" xfId="0" applyNumberFormat="1" applyBorder="1" applyAlignment="1">
      <alignment horizontal="left" vertical="top" wrapText="1"/>
    </xf>
    <xf numFmtId="4" fontId="0" fillId="0" borderId="10" xfId="0" applyNumberFormat="1" applyBorder="1" applyAlignment="1">
      <alignment horizontal="left" vertical="top" wrapText="1"/>
    </xf>
    <xf numFmtId="4" fontId="0" fillId="0" borderId="4" xfId="0" applyNumberFormat="1" applyBorder="1" applyAlignment="1">
      <alignment horizontal="left" vertical="top" wrapText="1"/>
    </xf>
    <xf numFmtId="4" fontId="0" fillId="0" borderId="6" xfId="0" applyNumberFormat="1" applyBorder="1" applyAlignment="1">
      <alignment horizontal="left" vertical="top" wrapText="1"/>
    </xf>
    <xf numFmtId="0" fontId="0" fillId="0" borderId="4" xfId="0" applyBorder="1" applyAlignment="1">
      <alignment horizontal="center"/>
    </xf>
    <xf numFmtId="0" fontId="0" fillId="0" borderId="6" xfId="0" applyBorder="1" applyAlignment="1">
      <alignment horizontal="center"/>
    </xf>
    <xf numFmtId="0" fontId="6" fillId="0" borderId="0" xfId="0" applyFont="1" applyAlignment="1">
      <alignment horizontal="left" wrapText="1"/>
    </xf>
    <xf numFmtId="0" fontId="0" fillId="0" borderId="0" xfId="0" applyFont="1" applyAlignment="1" applyProtection="1">
      <alignment horizontal="left" wrapText="1"/>
      <protection/>
    </xf>
    <xf numFmtId="0" fontId="0" fillId="0" borderId="0" xfId="0" applyAlignment="1" applyProtection="1">
      <alignment horizontal="left" wrapText="1"/>
      <protection/>
    </xf>
    <xf numFmtId="0" fontId="0" fillId="0" borderId="0"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showGridLines="0" workbookViewId="0" topLeftCell="A1">
      <selection activeCell="A5" sqref="A5"/>
    </sheetView>
  </sheetViews>
  <sheetFormatPr defaultColWidth="9.140625" defaultRowHeight="12.75"/>
  <cols>
    <col min="1" max="1" width="27.7109375" style="0" customWidth="1"/>
    <col min="2" max="9" width="19.8515625" style="58" customWidth="1"/>
  </cols>
  <sheetData>
    <row r="1" ht="20.25">
      <c r="A1" s="141" t="s">
        <v>129</v>
      </c>
    </row>
    <row r="2" ht="20.25">
      <c r="A2" s="141"/>
    </row>
    <row r="3" ht="18">
      <c r="A3" s="80"/>
    </row>
    <row r="4" spans="1:8" ht="18">
      <c r="A4" s="80" t="s">
        <v>130</v>
      </c>
      <c r="B4" s="136"/>
      <c r="C4" s="136"/>
      <c r="D4" s="136"/>
      <c r="E4" s="136"/>
      <c r="F4" s="136"/>
      <c r="G4" s="136"/>
      <c r="H4" s="136"/>
    </row>
    <row r="5" spans="1:8" ht="16.5">
      <c r="A5" s="77"/>
      <c r="B5" s="136"/>
      <c r="C5" s="136"/>
      <c r="D5" s="136"/>
      <c r="E5" s="136"/>
      <c r="F5" s="136"/>
      <c r="G5" s="136"/>
      <c r="H5" s="136"/>
    </row>
    <row r="6" ht="16.5">
      <c r="A6" s="77" t="s">
        <v>0</v>
      </c>
    </row>
    <row r="7" spans="1:8" s="1" customFormat="1" ht="42.75" customHeight="1">
      <c r="A7" s="3"/>
      <c r="B7" s="185" t="s">
        <v>93</v>
      </c>
      <c r="C7" s="185" t="s">
        <v>94</v>
      </c>
      <c r="D7" s="187" t="s">
        <v>95</v>
      </c>
      <c r="E7" s="188"/>
      <c r="F7" s="185" t="s">
        <v>97</v>
      </c>
      <c r="G7" s="185" t="s">
        <v>98</v>
      </c>
      <c r="H7" s="185" t="s">
        <v>1</v>
      </c>
    </row>
    <row r="8" spans="1:8" s="1" customFormat="1" ht="48.75" customHeight="1">
      <c r="A8" s="4" t="s">
        <v>2</v>
      </c>
      <c r="B8" s="186"/>
      <c r="C8" s="186"/>
      <c r="D8" s="137" t="s">
        <v>100</v>
      </c>
      <c r="E8" s="137" t="s">
        <v>96</v>
      </c>
      <c r="F8" s="186"/>
      <c r="G8" s="186"/>
      <c r="H8" s="186"/>
    </row>
    <row r="9" spans="1:9" ht="12.75">
      <c r="A9" s="67" t="s">
        <v>90</v>
      </c>
      <c r="B9" s="143"/>
      <c r="C9" s="131">
        <v>0</v>
      </c>
      <c r="D9" s="130">
        <v>0</v>
      </c>
      <c r="E9" s="130">
        <v>0</v>
      </c>
      <c r="F9" s="130">
        <v>0</v>
      </c>
      <c r="G9" s="149">
        <f>1000*(E9+F9)</f>
        <v>0</v>
      </c>
      <c r="H9" s="145"/>
      <c r="I9"/>
    </row>
    <row r="10" spans="1:9" ht="12.75">
      <c r="A10" s="133" t="s">
        <v>91</v>
      </c>
      <c r="B10" s="144"/>
      <c r="C10" s="134">
        <v>0</v>
      </c>
      <c r="D10" s="135">
        <v>0</v>
      </c>
      <c r="E10" s="135">
        <v>0</v>
      </c>
      <c r="F10" s="135">
        <v>0</v>
      </c>
      <c r="G10" s="150">
        <f>1000*(E10+F10)</f>
        <v>0</v>
      </c>
      <c r="H10" s="146"/>
      <c r="I10"/>
    </row>
    <row r="11" spans="1:9" ht="12.75">
      <c r="A11" s="132" t="s">
        <v>3</v>
      </c>
      <c r="B11" s="147">
        <v>0</v>
      </c>
      <c r="C11" s="147">
        <f>SUM(C9:C10)</f>
        <v>0</v>
      </c>
      <c r="D11" s="148">
        <f>SUM(D9:D10)</f>
        <v>0</v>
      </c>
      <c r="E11" s="148">
        <f>SUM(E9:E10)</f>
        <v>0</v>
      </c>
      <c r="F11" s="148">
        <f>SUM(F9:F10)</f>
        <v>0</v>
      </c>
      <c r="G11" s="148">
        <f>SUM(G9:G10)</f>
        <v>0</v>
      </c>
      <c r="H11" s="148">
        <f>G11-1000*(B11)</f>
        <v>0</v>
      </c>
      <c r="I11"/>
    </row>
    <row r="12" spans="1:8" ht="12.75">
      <c r="A12" s="23"/>
      <c r="B12" s="138"/>
      <c r="C12" s="138"/>
      <c r="D12" s="138"/>
      <c r="E12" s="138"/>
      <c r="F12" s="138"/>
      <c r="G12" s="138"/>
      <c r="H12" s="138"/>
    </row>
    <row r="13" ht="16.5">
      <c r="A13" s="78" t="s">
        <v>4</v>
      </c>
    </row>
    <row r="14" spans="1:7" ht="37.5" customHeight="1">
      <c r="A14" s="3"/>
      <c r="B14" s="185" t="s">
        <v>99</v>
      </c>
      <c r="C14" s="187" t="s">
        <v>103</v>
      </c>
      <c r="D14" s="188"/>
      <c r="E14" s="185" t="s">
        <v>101</v>
      </c>
      <c r="F14" s="185" t="s">
        <v>128</v>
      </c>
      <c r="G14" s="185" t="s">
        <v>1</v>
      </c>
    </row>
    <row r="15" spans="1:7" ht="52.5" customHeight="1">
      <c r="A15" s="4" t="s">
        <v>2</v>
      </c>
      <c r="B15" s="186"/>
      <c r="C15" s="137" t="s">
        <v>100</v>
      </c>
      <c r="D15" s="137" t="s">
        <v>96</v>
      </c>
      <c r="E15" s="186"/>
      <c r="F15" s="186"/>
      <c r="G15" s="186"/>
    </row>
    <row r="16" spans="1:7" ht="12.75">
      <c r="A16" s="67" t="s">
        <v>90</v>
      </c>
      <c r="B16" s="143"/>
      <c r="C16" s="131">
        <v>0</v>
      </c>
      <c r="D16" s="131">
        <v>0</v>
      </c>
      <c r="E16" s="131">
        <v>0</v>
      </c>
      <c r="F16" s="151">
        <f>500*(D16+E16)</f>
        <v>0</v>
      </c>
      <c r="G16" s="145"/>
    </row>
    <row r="17" spans="1:7" ht="12.75">
      <c r="A17" s="133" t="s">
        <v>91</v>
      </c>
      <c r="B17" s="144"/>
      <c r="C17" s="134">
        <v>0</v>
      </c>
      <c r="D17" s="134">
        <v>0</v>
      </c>
      <c r="E17" s="134">
        <v>0</v>
      </c>
      <c r="F17" s="152">
        <f>500*(D17+E17)</f>
        <v>0</v>
      </c>
      <c r="G17" s="146"/>
    </row>
    <row r="18" spans="1:7" ht="12.75">
      <c r="A18" s="132" t="s">
        <v>3</v>
      </c>
      <c r="B18" s="147">
        <v>0</v>
      </c>
      <c r="C18" s="147">
        <f>SUM(C16:C17)</f>
        <v>0</v>
      </c>
      <c r="D18" s="147">
        <f>SUM(D16:D17)</f>
        <v>0</v>
      </c>
      <c r="E18" s="147">
        <f>SUM(E16:E17)</f>
        <v>0</v>
      </c>
      <c r="F18" s="147">
        <f>SUM(F16:F17)</f>
        <v>0</v>
      </c>
      <c r="G18" s="148">
        <f>F18-500*(B18)</f>
        <v>0</v>
      </c>
    </row>
    <row r="20" ht="16.5">
      <c r="A20" s="78" t="s">
        <v>92</v>
      </c>
    </row>
    <row r="21" spans="1:7" ht="37.5" customHeight="1">
      <c r="A21" s="3"/>
      <c r="B21" s="185" t="s">
        <v>102</v>
      </c>
      <c r="C21" s="187" t="s">
        <v>104</v>
      </c>
      <c r="D21" s="188"/>
      <c r="E21" s="185" t="s">
        <v>105</v>
      </c>
      <c r="F21" s="185" t="s">
        <v>106</v>
      </c>
      <c r="G21" s="185" t="s">
        <v>1</v>
      </c>
    </row>
    <row r="22" spans="1:7" ht="52.5" customHeight="1">
      <c r="A22" s="4" t="s">
        <v>2</v>
      </c>
      <c r="B22" s="186"/>
      <c r="C22" s="137" t="s">
        <v>100</v>
      </c>
      <c r="D22" s="137" t="s">
        <v>96</v>
      </c>
      <c r="E22" s="186"/>
      <c r="F22" s="186"/>
      <c r="G22" s="186"/>
    </row>
    <row r="23" spans="1:7" ht="12.75">
      <c r="A23" s="67" t="s">
        <v>90</v>
      </c>
      <c r="B23" s="143"/>
      <c r="C23" s="131">
        <v>0</v>
      </c>
      <c r="D23" s="131">
        <v>0</v>
      </c>
      <c r="E23" s="131">
        <v>0</v>
      </c>
      <c r="F23" s="151">
        <f>500*(D23+E23)</f>
        <v>0</v>
      </c>
      <c r="G23" s="145"/>
    </row>
    <row r="24" spans="1:7" ht="12.75">
      <c r="A24" s="133" t="s">
        <v>91</v>
      </c>
      <c r="B24" s="144"/>
      <c r="C24" s="134">
        <v>0</v>
      </c>
      <c r="D24" s="134">
        <v>0</v>
      </c>
      <c r="E24" s="134">
        <v>0</v>
      </c>
      <c r="F24" s="152">
        <f>500*(D24+E24)</f>
        <v>0</v>
      </c>
      <c r="G24" s="146"/>
    </row>
    <row r="25" spans="1:7" ht="12.75">
      <c r="A25" s="132" t="s">
        <v>3</v>
      </c>
      <c r="B25" s="147">
        <v>0</v>
      </c>
      <c r="C25" s="147">
        <f>SUM(C23:C24)</f>
        <v>0</v>
      </c>
      <c r="D25" s="147">
        <f>SUM(D23:D24)</f>
        <v>0</v>
      </c>
      <c r="E25" s="147">
        <f>SUM(E23:E24)</f>
        <v>0</v>
      </c>
      <c r="F25" s="147">
        <f>SUM(F23:F24)</f>
        <v>0</v>
      </c>
      <c r="G25" s="148">
        <f>F25-500*B25</f>
        <v>0</v>
      </c>
    </row>
  </sheetData>
  <mergeCells count="16">
    <mergeCell ref="G7:G8"/>
    <mergeCell ref="H7:H8"/>
    <mergeCell ref="G14:G15"/>
    <mergeCell ref="E14:E15"/>
    <mergeCell ref="F14:F15"/>
    <mergeCell ref="D7:E7"/>
    <mergeCell ref="F7:F8"/>
    <mergeCell ref="B14:B15"/>
    <mergeCell ref="C14:D14"/>
    <mergeCell ref="B7:B8"/>
    <mergeCell ref="C7:C8"/>
    <mergeCell ref="G21:G22"/>
    <mergeCell ref="B21:B22"/>
    <mergeCell ref="C21:D21"/>
    <mergeCell ref="E21:E22"/>
    <mergeCell ref="F21:F22"/>
  </mergeCells>
  <printOptions/>
  <pageMargins left="0.7480314960629921" right="0.23" top="0.984251968503937" bottom="0.984251968503937" header="0.4330708661417323" footer="0.5118110236220472"/>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dimension ref="A1:G2"/>
  <sheetViews>
    <sheetView workbookViewId="0" topLeftCell="A1">
      <selection activeCell="G13" sqref="G13"/>
    </sheetView>
  </sheetViews>
  <sheetFormatPr defaultColWidth="9.140625" defaultRowHeight="12.75"/>
  <cols>
    <col min="1" max="1" width="11.28125" style="0" customWidth="1"/>
    <col min="2" max="2" width="10.28125" style="0" customWidth="1"/>
    <col min="3" max="6" width="11.28125" style="0" customWidth="1"/>
    <col min="7" max="7" width="10.28125" style="0" customWidth="1"/>
  </cols>
  <sheetData>
    <row r="1" spans="1:7" ht="12.75">
      <c r="A1" t="s">
        <v>68</v>
      </c>
      <c r="B1" t="s">
        <v>69</v>
      </c>
      <c r="C1" t="s">
        <v>70</v>
      </c>
      <c r="D1" t="s">
        <v>71</v>
      </c>
      <c r="E1" t="s">
        <v>72</v>
      </c>
      <c r="F1" t="s">
        <v>73</v>
      </c>
      <c r="G1" t="s">
        <v>74</v>
      </c>
    </row>
    <row r="2" spans="1:7" ht="12.75">
      <c r="A2" s="37">
        <v>0</v>
      </c>
      <c r="B2" s="37">
        <v>0</v>
      </c>
      <c r="C2" s="37">
        <v>0</v>
      </c>
      <c r="D2" s="37">
        <v>0</v>
      </c>
      <c r="E2" s="37">
        <v>0</v>
      </c>
      <c r="F2" s="37">
        <v>0</v>
      </c>
      <c r="G2" s="38">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7"/>
  <sheetViews>
    <sheetView showGridLines="0" workbookViewId="0" topLeftCell="A1">
      <selection activeCell="A1" sqref="A1"/>
    </sheetView>
  </sheetViews>
  <sheetFormatPr defaultColWidth="9.140625" defaultRowHeight="12.75"/>
  <cols>
    <col min="1" max="1" width="10.8515625" style="0" customWidth="1"/>
    <col min="2" max="7" width="17.57421875" style="0" customWidth="1"/>
    <col min="8" max="9" width="18.57421875" style="0" customWidth="1"/>
  </cols>
  <sheetData>
    <row r="1" spans="1:2" s="184" customFormat="1" ht="18">
      <c r="A1" s="80" t="s">
        <v>110</v>
      </c>
      <c r="B1" s="76"/>
    </row>
    <row r="2" spans="1:2" ht="15">
      <c r="A2" s="79" t="s">
        <v>6</v>
      </c>
      <c r="B2" s="2"/>
    </row>
    <row r="3" spans="1:2" ht="15.75">
      <c r="A3" s="76"/>
      <c r="B3" s="2"/>
    </row>
    <row r="5" spans="1:7" s="1" customFormat="1" ht="18" customHeight="1">
      <c r="A5" s="3"/>
      <c r="B5" s="81" t="s">
        <v>7</v>
      </c>
      <c r="C5" s="82"/>
      <c r="D5" s="81" t="s">
        <v>8</v>
      </c>
      <c r="E5" s="82"/>
      <c r="F5" s="81" t="s">
        <v>3</v>
      </c>
      <c r="G5" s="82"/>
    </row>
    <row r="6" spans="1:7" s="1" customFormat="1" ht="31.5" customHeight="1">
      <c r="A6" s="4"/>
      <c r="B6" s="18" t="s">
        <v>9</v>
      </c>
      <c r="C6" s="30" t="s">
        <v>10</v>
      </c>
      <c r="D6" s="28" t="s">
        <v>9</v>
      </c>
      <c r="E6" s="28" t="s">
        <v>10</v>
      </c>
      <c r="F6" s="28" t="s">
        <v>9</v>
      </c>
      <c r="G6" s="15" t="s">
        <v>10</v>
      </c>
    </row>
    <row r="7" spans="1:7" ht="14.25" customHeight="1">
      <c r="A7" s="16" t="s">
        <v>3</v>
      </c>
      <c r="B7" s="56">
        <v>0</v>
      </c>
      <c r="C7" s="47">
        <v>0</v>
      </c>
      <c r="D7" s="47">
        <v>0</v>
      </c>
      <c r="E7" s="47">
        <v>0</v>
      </c>
      <c r="F7" s="153">
        <f>SUM(B7,D7)</f>
        <v>0</v>
      </c>
      <c r="G7" s="153">
        <f>SUM(C7,E7)</f>
        <v>0</v>
      </c>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68"/>
  <sheetViews>
    <sheetView showGridLines="0" workbookViewId="0" topLeftCell="A1">
      <selection activeCell="A1" sqref="A1"/>
    </sheetView>
  </sheetViews>
  <sheetFormatPr defaultColWidth="9.140625" defaultRowHeight="12.75"/>
  <cols>
    <col min="1" max="1" width="16.8515625" style="0" customWidth="1"/>
    <col min="2" max="2" width="14.7109375" style="0" customWidth="1"/>
    <col min="3" max="11" width="13.421875" style="0" customWidth="1"/>
    <col min="12" max="12" width="12.57421875" style="0" customWidth="1"/>
    <col min="14" max="15" width="0" style="0" hidden="1" customWidth="1"/>
  </cols>
  <sheetData>
    <row r="1" ht="18">
      <c r="A1" s="80" t="str">
        <f>Table1!A1</f>
        <v>2002-03 Access and hardship monitoring return</v>
      </c>
    </row>
    <row r="2" ht="15.75">
      <c r="A2" s="76" t="s">
        <v>122</v>
      </c>
    </row>
    <row r="3" ht="15">
      <c r="A3" s="79"/>
    </row>
    <row r="4" spans="1:5" ht="15.75">
      <c r="A4" s="76" t="s">
        <v>11</v>
      </c>
      <c r="E4" s="2"/>
    </row>
    <row r="5" ht="12.75">
      <c r="N5" t="s">
        <v>12</v>
      </c>
    </row>
    <row r="6" spans="1:11" ht="12.75">
      <c r="A6" s="10"/>
      <c r="B6" s="11"/>
      <c r="C6" s="89" t="s">
        <v>13</v>
      </c>
      <c r="D6" s="90"/>
      <c r="E6" s="90"/>
      <c r="F6" s="90"/>
      <c r="G6" s="90"/>
      <c r="H6" s="90"/>
      <c r="I6" s="83" t="s">
        <v>3</v>
      </c>
      <c r="J6" s="84"/>
      <c r="K6" s="85"/>
    </row>
    <row r="7" spans="1:11" ht="12.75">
      <c r="A7" s="5"/>
      <c r="B7" s="6"/>
      <c r="C7" s="89" t="s">
        <v>14</v>
      </c>
      <c r="D7" s="91"/>
      <c r="E7" s="92" t="s">
        <v>15</v>
      </c>
      <c r="F7" s="93"/>
      <c r="G7" s="189" t="s">
        <v>16</v>
      </c>
      <c r="H7" s="190"/>
      <c r="I7" s="86"/>
      <c r="J7" s="87"/>
      <c r="K7" s="88"/>
    </row>
    <row r="8" spans="1:11" s="1" customFormat="1" ht="55.5" customHeight="1">
      <c r="A8" s="18" t="s">
        <v>17</v>
      </c>
      <c r="B8" s="19" t="s">
        <v>18</v>
      </c>
      <c r="C8" s="18" t="s">
        <v>19</v>
      </c>
      <c r="D8" s="7" t="s">
        <v>20</v>
      </c>
      <c r="E8" s="7" t="s">
        <v>19</v>
      </c>
      <c r="F8" s="15" t="s">
        <v>20</v>
      </c>
      <c r="G8" s="9" t="s">
        <v>19</v>
      </c>
      <c r="H8" s="8" t="s">
        <v>20</v>
      </c>
      <c r="I8" s="15" t="s">
        <v>21</v>
      </c>
      <c r="J8" s="15" t="s">
        <v>19</v>
      </c>
      <c r="K8" s="9" t="s">
        <v>20</v>
      </c>
    </row>
    <row r="9" spans="1:11" ht="12.75">
      <c r="A9" s="12" t="s">
        <v>22</v>
      </c>
      <c r="B9" s="12" t="s">
        <v>23</v>
      </c>
      <c r="C9" s="48">
        <v>0</v>
      </c>
      <c r="D9" s="48">
        <v>0</v>
      </c>
      <c r="E9" s="48">
        <v>0</v>
      </c>
      <c r="F9" s="48">
        <v>0</v>
      </c>
      <c r="G9" s="48">
        <v>0</v>
      </c>
      <c r="H9" s="48">
        <v>0</v>
      </c>
      <c r="I9" s="48">
        <v>0</v>
      </c>
      <c r="J9" s="149">
        <f aca="true" t="shared" si="0" ref="J9:K14">SUM(C9,E9,G9)</f>
        <v>0</v>
      </c>
      <c r="K9" s="154">
        <f t="shared" si="0"/>
        <v>0</v>
      </c>
    </row>
    <row r="10" spans="1:11" ht="12.75">
      <c r="A10" s="14"/>
      <c r="B10" s="14" t="s">
        <v>24</v>
      </c>
      <c r="C10" s="49">
        <v>0</v>
      </c>
      <c r="D10" s="49">
        <v>0</v>
      </c>
      <c r="E10" s="49">
        <v>0</v>
      </c>
      <c r="F10" s="49">
        <v>0</v>
      </c>
      <c r="G10" s="49">
        <v>0</v>
      </c>
      <c r="H10" s="49">
        <v>0</v>
      </c>
      <c r="I10" s="49">
        <v>0</v>
      </c>
      <c r="J10" s="148">
        <f t="shared" si="0"/>
        <v>0</v>
      </c>
      <c r="K10" s="155">
        <f t="shared" si="0"/>
        <v>0</v>
      </c>
    </row>
    <row r="11" spans="1:11" ht="12.75">
      <c r="A11" s="13" t="s">
        <v>25</v>
      </c>
      <c r="B11" s="13" t="s">
        <v>23</v>
      </c>
      <c r="C11" s="50">
        <v>0</v>
      </c>
      <c r="D11" s="50">
        <v>0</v>
      </c>
      <c r="E11" s="50">
        <v>0</v>
      </c>
      <c r="F11" s="50">
        <v>0</v>
      </c>
      <c r="G11" s="50">
        <v>0</v>
      </c>
      <c r="H11" s="50">
        <v>0</v>
      </c>
      <c r="I11" s="50">
        <v>0</v>
      </c>
      <c r="J11" s="156">
        <f t="shared" si="0"/>
        <v>0</v>
      </c>
      <c r="K11" s="157">
        <f t="shared" si="0"/>
        <v>0</v>
      </c>
    </row>
    <row r="12" spans="1:11" ht="12.75">
      <c r="A12" s="13"/>
      <c r="B12" s="13" t="s">
        <v>24</v>
      </c>
      <c r="C12" s="50">
        <v>0</v>
      </c>
      <c r="D12" s="50">
        <v>0</v>
      </c>
      <c r="E12" s="50">
        <v>0</v>
      </c>
      <c r="F12" s="50">
        <v>0</v>
      </c>
      <c r="G12" s="50">
        <v>0</v>
      </c>
      <c r="H12" s="50">
        <v>0</v>
      </c>
      <c r="I12" s="50">
        <v>0</v>
      </c>
      <c r="J12" s="156">
        <f t="shared" si="0"/>
        <v>0</v>
      </c>
      <c r="K12" s="157">
        <f t="shared" si="0"/>
        <v>0</v>
      </c>
    </row>
    <row r="13" spans="1:11" ht="12.75">
      <c r="A13" s="12" t="s">
        <v>26</v>
      </c>
      <c r="B13" s="12" t="s">
        <v>23</v>
      </c>
      <c r="C13" s="48">
        <v>0</v>
      </c>
      <c r="D13" s="48">
        <v>0</v>
      </c>
      <c r="E13" s="48">
        <v>0</v>
      </c>
      <c r="F13" s="48">
        <v>0</v>
      </c>
      <c r="G13" s="48">
        <v>0</v>
      </c>
      <c r="H13" s="48">
        <v>0</v>
      </c>
      <c r="I13" s="48">
        <v>0</v>
      </c>
      <c r="J13" s="149">
        <f t="shared" si="0"/>
        <v>0</v>
      </c>
      <c r="K13" s="154">
        <f t="shared" si="0"/>
        <v>0</v>
      </c>
    </row>
    <row r="14" spans="1:11" ht="12.75">
      <c r="A14" s="14"/>
      <c r="B14" s="14" t="s">
        <v>24</v>
      </c>
      <c r="C14" s="49">
        <v>0</v>
      </c>
      <c r="D14" s="49">
        <v>0</v>
      </c>
      <c r="E14" s="49">
        <v>0</v>
      </c>
      <c r="F14" s="49">
        <v>0</v>
      </c>
      <c r="G14" s="49">
        <v>0</v>
      </c>
      <c r="H14" s="49">
        <v>0</v>
      </c>
      <c r="I14" s="49">
        <v>0</v>
      </c>
      <c r="J14" s="148">
        <f t="shared" si="0"/>
        <v>0</v>
      </c>
      <c r="K14" s="155">
        <f t="shared" si="0"/>
        <v>0</v>
      </c>
    </row>
    <row r="15" spans="1:11" ht="12.75">
      <c r="A15" s="17"/>
      <c r="B15" s="14" t="s">
        <v>3</v>
      </c>
      <c r="C15" s="158">
        <f aca="true" t="shared" si="1" ref="C15:H15">SUM(C9:C14)</f>
        <v>0</v>
      </c>
      <c r="D15" s="158">
        <f t="shared" si="1"/>
        <v>0</v>
      </c>
      <c r="E15" s="158">
        <f t="shared" si="1"/>
        <v>0</v>
      </c>
      <c r="F15" s="158">
        <f t="shared" si="1"/>
        <v>0</v>
      </c>
      <c r="G15" s="158">
        <f t="shared" si="1"/>
        <v>0</v>
      </c>
      <c r="H15" s="158">
        <f t="shared" si="1"/>
        <v>0</v>
      </c>
      <c r="I15" s="158">
        <f>SUM(I9:I14)</f>
        <v>0</v>
      </c>
      <c r="J15" s="148">
        <f>SUM(J9:J14)</f>
        <v>0</v>
      </c>
      <c r="K15" s="155">
        <f>SUM(K9:K14)</f>
        <v>0</v>
      </c>
    </row>
    <row r="16" spans="1:12" ht="12.75" hidden="1">
      <c r="A16" s="24"/>
      <c r="B16" s="24"/>
      <c r="C16" s="57"/>
      <c r="D16" s="57"/>
      <c r="E16" s="57"/>
      <c r="F16" s="57"/>
      <c r="G16" s="57"/>
      <c r="H16" s="57"/>
      <c r="I16" s="57"/>
      <c r="J16" s="57"/>
      <c r="K16" s="57"/>
      <c r="L16" s="26"/>
    </row>
    <row r="17" spans="3:11" ht="12.75">
      <c r="C17" s="58"/>
      <c r="D17" s="58"/>
      <c r="E17" s="58"/>
      <c r="F17" s="58"/>
      <c r="G17" s="58"/>
      <c r="H17" s="58"/>
      <c r="I17" s="58"/>
      <c r="J17" s="58"/>
      <c r="K17" s="58"/>
    </row>
    <row r="18" spans="1:11" ht="15.75">
      <c r="A18" s="76" t="s">
        <v>123</v>
      </c>
      <c r="C18" s="58"/>
      <c r="D18" s="58"/>
      <c r="E18" s="58"/>
      <c r="F18" s="58"/>
      <c r="G18" s="58"/>
      <c r="H18" s="58"/>
      <c r="I18" s="58"/>
      <c r="J18" s="58"/>
      <c r="K18" s="58"/>
    </row>
    <row r="19" spans="1:11" ht="12.75" hidden="1">
      <c r="A19" s="24"/>
      <c r="B19" s="24"/>
      <c r="C19" s="57"/>
      <c r="D19" s="57"/>
      <c r="E19" s="58"/>
      <c r="F19" s="58"/>
      <c r="G19" s="58"/>
      <c r="H19" s="58"/>
      <c r="I19" s="58"/>
      <c r="J19" s="58"/>
      <c r="K19" s="58"/>
    </row>
    <row r="20" spans="3:11" ht="12.75">
      <c r="C20" s="58"/>
      <c r="D20" s="58"/>
      <c r="E20" s="58"/>
      <c r="F20" s="58"/>
      <c r="G20" s="58"/>
      <c r="H20" s="58"/>
      <c r="I20" s="58"/>
      <c r="J20" s="58"/>
      <c r="K20" s="58"/>
    </row>
    <row r="21" spans="1:11" ht="41.25" customHeight="1">
      <c r="A21" s="7"/>
      <c r="B21" s="9"/>
      <c r="C21" s="59" t="s">
        <v>19</v>
      </c>
      <c r="D21" s="59" t="s">
        <v>20</v>
      </c>
      <c r="E21" s="58"/>
      <c r="F21" s="58"/>
      <c r="G21" s="58"/>
      <c r="H21" s="58"/>
      <c r="I21" s="58"/>
      <c r="J21" s="58"/>
      <c r="K21" s="58"/>
    </row>
    <row r="22" spans="1:14" ht="12.75">
      <c r="A22" s="16" t="s">
        <v>3</v>
      </c>
      <c r="B22" s="20"/>
      <c r="C22" s="51">
        <v>0</v>
      </c>
      <c r="D22" s="51">
        <v>0</v>
      </c>
      <c r="E22" s="58"/>
      <c r="F22" s="58"/>
      <c r="G22" s="58"/>
      <c r="H22" s="58"/>
      <c r="I22" s="58"/>
      <c r="J22" s="58"/>
      <c r="K22" s="58"/>
      <c r="N22" t="e">
        <f>IF(#REF!&gt;K9,"Undergraduate, full-time; ","")</f>
        <v>#REF!</v>
      </c>
    </row>
    <row r="23" spans="1:14" ht="12.75">
      <c r="A23" s="24"/>
      <c r="B23" s="24"/>
      <c r="C23" s="26"/>
      <c r="D23" s="26"/>
      <c r="N23" t="e">
        <f>IF(#REF!&gt;K10,"Undergraduate, part-time; ","")</f>
        <v>#REF!</v>
      </c>
    </row>
    <row r="24" ht="12.75">
      <c r="N24" t="e">
        <f>IF(#REF!&gt;K11,"Postgraduate, full-time; ","")</f>
        <v>#REF!</v>
      </c>
    </row>
    <row r="26" ht="12.75">
      <c r="A26" s="1"/>
    </row>
    <row r="27" ht="12.75">
      <c r="A27">
        <f>IF(K9&gt;Table6!$D$6,"Undergraduate, full-time; ","")</f>
      </c>
    </row>
    <row r="28" ht="12.75">
      <c r="A28">
        <f>IF(K10&gt;Table6!$D$6,"Undergraduate, part-time; ","")</f>
      </c>
    </row>
    <row r="29" ht="12.75" hidden="1">
      <c r="A29">
        <f>IF(K11&gt;Table6!$D$6,"Postgraduate, full-time; ","")</f>
      </c>
    </row>
    <row r="30" ht="12.75" hidden="1">
      <c r="A30">
        <f>IF(K12&gt;Table6!$D$6,"Postgraduate, part-time; ","")</f>
      </c>
    </row>
    <row r="31" ht="12.75" hidden="1">
      <c r="A31">
        <f>IF(K13&gt;Table6!$D$6,"Further education, full-time; ","")</f>
      </c>
    </row>
    <row r="32" ht="12.75" hidden="1">
      <c r="A32">
        <f>IF(K14&gt;Table6!$D$6,"Further education, part-time; ","")</f>
      </c>
    </row>
    <row r="33" ht="12.75" hidden="1">
      <c r="A33">
        <f>IF(K15&gt;Table6!$D$6,"Total across all modes; ","")</f>
      </c>
    </row>
    <row r="34" ht="12.75" hidden="1"/>
    <row r="35" ht="12.75" hidden="1"/>
    <row r="36" ht="12.75" hidden="1"/>
    <row r="37" ht="12.75" hidden="1"/>
    <row r="38" ht="12.75" hidden="1"/>
    <row r="39" ht="12.75" hidden="1"/>
    <row r="40" ht="12.75" hidden="1">
      <c r="A40" t="e">
        <f>IF(#REF!&gt;K9,"Undergraduate, full-time; ","")</f>
        <v>#REF!</v>
      </c>
    </row>
    <row r="41" ht="12.75" hidden="1">
      <c r="A41" t="e">
        <f>IF(#REF!&gt;K10,"Undergraduate, part-time; ","")</f>
        <v>#REF!</v>
      </c>
    </row>
    <row r="42" ht="12.75" hidden="1">
      <c r="A42" t="e">
        <f>IF(#REF!&gt;K11,"Postgraduate, full-time; ","")</f>
        <v>#REF!</v>
      </c>
    </row>
    <row r="43" ht="12.75" hidden="1">
      <c r="A43" t="e">
        <f>IF(#REF!&gt;K12,"Postgraduate, part-time; ","")</f>
        <v>#REF!</v>
      </c>
    </row>
    <row r="44" ht="12.75" hidden="1">
      <c r="A44" t="e">
        <f>IF(#REF!&gt;K13,"Further education, full-time; ","")</f>
        <v>#REF!</v>
      </c>
    </row>
    <row r="45" ht="12.75" hidden="1">
      <c r="A45" t="e">
        <f>IF(#REF!&gt;K14,"Further education, part-time; ","")</f>
        <v>#REF!</v>
      </c>
    </row>
    <row r="46" ht="12.75" hidden="1">
      <c r="A46" t="e">
        <f>IF(#REF!&gt;K15,"Total across all modes; ","")</f>
        <v>#REF!</v>
      </c>
    </row>
    <row r="47" ht="12.75" hidden="1"/>
    <row r="48" ht="12.75" hidden="1"/>
    <row r="49" ht="12.75" hidden="1"/>
    <row r="50" ht="12.75" hidden="1"/>
    <row r="51" ht="12.75" hidden="1">
      <c r="A51" t="e">
        <f>IF(#REF!&gt;K9,"Undergraduate, full-time; ","")</f>
        <v>#REF!</v>
      </c>
    </row>
    <row r="52" ht="12.75" hidden="1">
      <c r="A52" t="e">
        <f>IF(#REF!&gt;K10,"Undergraduate, part-time; ","")</f>
        <v>#REF!</v>
      </c>
    </row>
    <row r="53" ht="12.75" hidden="1">
      <c r="A53" t="e">
        <f>IF(#REF!&gt;K11,"Postgraduate, full-time; ","")</f>
        <v>#REF!</v>
      </c>
    </row>
    <row r="54" ht="12.75" hidden="1">
      <c r="A54" t="e">
        <f>IF(#REF!&gt;K12,"Postgraduate, part-time; ","")</f>
        <v>#REF!</v>
      </c>
    </row>
    <row r="55" ht="12.75" hidden="1">
      <c r="A55" t="e">
        <f>IF(#REF!&gt;K13,"Further education, full-time; ","")</f>
        <v>#REF!</v>
      </c>
    </row>
    <row r="56" ht="12.75" hidden="1">
      <c r="A56" t="e">
        <f>IF(#REF!&gt;K14,"Further education, part-time; ","")</f>
        <v>#REF!</v>
      </c>
    </row>
    <row r="57" ht="12.75" hidden="1">
      <c r="A57" t="e">
        <f>IF(#REF!&gt;K15,"Total across all modes; ","")</f>
        <v>#REF!</v>
      </c>
    </row>
    <row r="58" ht="12.75" hidden="1"/>
    <row r="59" ht="12.75" hidden="1"/>
    <row r="60" ht="12.75" hidden="1"/>
    <row r="61" ht="12.75" hidden="1"/>
    <row r="62" ht="12.75" hidden="1">
      <c r="A62" t="e">
        <f>IF(#REF!&gt;K9,"Undergraduate, full-time; ","")</f>
        <v>#REF!</v>
      </c>
    </row>
    <row r="63" ht="12.75" hidden="1">
      <c r="A63" t="e">
        <f>IF(#REF!&gt;K10,"Undergraduate, part-time; ","")</f>
        <v>#REF!</v>
      </c>
    </row>
    <row r="64" ht="12.75" hidden="1">
      <c r="A64" t="e">
        <f>IF(#REF!&gt;K11,"Postgraduate, full-time; ","")</f>
        <v>#REF!</v>
      </c>
    </row>
    <row r="65" ht="12.75" hidden="1">
      <c r="A65" t="e">
        <f>IF(#REF!&gt;K12,"Postgraduate, part-time; ","")</f>
        <v>#REF!</v>
      </c>
    </row>
    <row r="66" ht="12.75" hidden="1">
      <c r="A66" t="e">
        <f>IF(#REF!&gt;K13,"Further education, full-time; ","")</f>
        <v>#REF!</v>
      </c>
    </row>
    <row r="67" ht="12.75" hidden="1">
      <c r="A67" t="e">
        <f>IF(#REF!&gt;K14,"Further education, part-time; ","")</f>
        <v>#REF!</v>
      </c>
    </row>
    <row r="68" ht="12.75" hidden="1">
      <c r="A68">
        <f>IF(D22&gt;K15,"Total across all modes; ","")</f>
      </c>
    </row>
    <row r="69" ht="12.75" hidden="1"/>
    <row r="70" ht="12.75" hidden="1"/>
    <row r="71" ht="12.75" hidden="1"/>
    <row r="72" ht="12.75" hidden="1"/>
    <row r="73" ht="12.75" hidden="1"/>
    <row r="74" ht="12.75" hidden="1"/>
    <row r="75" ht="12.75" hidden="1"/>
  </sheetData>
  <mergeCells count="1">
    <mergeCell ref="G7:H7"/>
  </mergeCells>
  <printOptions/>
  <pageMargins left="0.6" right="0.17" top="0.72" bottom="0.17" header="0.5" footer="0.17"/>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ols>
    <col min="1" max="1" width="22.8515625" style="0" customWidth="1"/>
    <col min="2" max="9" width="11.421875" style="0" customWidth="1"/>
  </cols>
  <sheetData>
    <row r="1" ht="18">
      <c r="A1" s="80" t="str">
        <f>Table1!A1</f>
        <v>2002-03 Access and hardship monitoring return</v>
      </c>
    </row>
    <row r="2" ht="15">
      <c r="A2" s="79" t="s">
        <v>27</v>
      </c>
    </row>
    <row r="3" ht="12.75">
      <c r="A3" s="2"/>
    </row>
    <row r="5" spans="1:9" ht="12.75">
      <c r="A5" s="12"/>
      <c r="B5" s="89" t="s">
        <v>13</v>
      </c>
      <c r="C5" s="90"/>
      <c r="D5" s="90"/>
      <c r="E5" s="90"/>
      <c r="F5" s="90"/>
      <c r="G5" s="90"/>
      <c r="H5" s="94" t="s">
        <v>3</v>
      </c>
      <c r="I5" s="95"/>
    </row>
    <row r="6" spans="1:9" ht="12.75">
      <c r="A6" s="13"/>
      <c r="B6" s="89" t="s">
        <v>14</v>
      </c>
      <c r="C6" s="91"/>
      <c r="D6" s="92" t="s">
        <v>15</v>
      </c>
      <c r="E6" s="93"/>
      <c r="F6" s="89" t="s">
        <v>16</v>
      </c>
      <c r="G6" s="90"/>
      <c r="H6" s="62" t="s">
        <v>28</v>
      </c>
      <c r="I6" s="63"/>
    </row>
    <row r="7" spans="1:9" ht="48" customHeight="1">
      <c r="A7" s="30" t="s">
        <v>31</v>
      </c>
      <c r="B7" s="18" t="s">
        <v>19</v>
      </c>
      <c r="C7" s="7" t="s">
        <v>20</v>
      </c>
      <c r="D7" s="7" t="s">
        <v>19</v>
      </c>
      <c r="E7" s="15" t="s">
        <v>20</v>
      </c>
      <c r="F7" s="9" t="s">
        <v>19</v>
      </c>
      <c r="G7" s="8" t="s">
        <v>20</v>
      </c>
      <c r="H7" s="15" t="s">
        <v>19</v>
      </c>
      <c r="I7" s="9" t="s">
        <v>20</v>
      </c>
    </row>
    <row r="8" spans="1:9" ht="12.75">
      <c r="A8" s="28" t="s">
        <v>29</v>
      </c>
      <c r="B8" s="73">
        <v>0</v>
      </c>
      <c r="C8" s="73">
        <v>0</v>
      </c>
      <c r="D8" s="73">
        <v>0</v>
      </c>
      <c r="E8" s="73">
        <v>0</v>
      </c>
      <c r="F8" s="74">
        <v>0</v>
      </c>
      <c r="G8" s="75">
        <v>0</v>
      </c>
      <c r="H8" s="159">
        <f>SUM(B8,D8,F8)</f>
        <v>0</v>
      </c>
      <c r="I8" s="160">
        <f>SUM(C8,E8,G8)</f>
        <v>0</v>
      </c>
    </row>
    <row r="9" spans="1:9" ht="12.75">
      <c r="A9" s="14" t="s">
        <v>30</v>
      </c>
      <c r="B9" s="64">
        <v>0</v>
      </c>
      <c r="C9" s="64">
        <v>0</v>
      </c>
      <c r="D9" s="64">
        <v>0</v>
      </c>
      <c r="E9" s="64">
        <v>0</v>
      </c>
      <c r="F9" s="64">
        <v>0</v>
      </c>
      <c r="G9" s="72">
        <v>0</v>
      </c>
      <c r="H9" s="158">
        <f>SUM(B9,D9,F9)</f>
        <v>0</v>
      </c>
      <c r="I9" s="148">
        <f>SUM(C9,E9,G9)</f>
        <v>0</v>
      </c>
    </row>
    <row r="10" spans="1:9" ht="12.75">
      <c r="A10" s="14" t="s">
        <v>3</v>
      </c>
      <c r="B10" s="158">
        <f aca="true" t="shared" si="0" ref="B10:I10">SUM(B8:B9)</f>
        <v>0</v>
      </c>
      <c r="C10" s="158">
        <f t="shared" si="0"/>
        <v>0</v>
      </c>
      <c r="D10" s="158">
        <f t="shared" si="0"/>
        <v>0</v>
      </c>
      <c r="E10" s="158">
        <f t="shared" si="0"/>
        <v>0</v>
      </c>
      <c r="F10" s="158">
        <f t="shared" si="0"/>
        <v>0</v>
      </c>
      <c r="G10" s="153">
        <f t="shared" si="0"/>
        <v>0</v>
      </c>
      <c r="H10" s="158">
        <f t="shared" si="0"/>
        <v>0</v>
      </c>
      <c r="I10" s="148">
        <f t="shared" si="0"/>
        <v>0</v>
      </c>
    </row>
  </sheetData>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K9"/>
  <sheetViews>
    <sheetView showGridLines="0" workbookViewId="0" topLeftCell="A1">
      <selection activeCell="A1" sqref="A1"/>
    </sheetView>
  </sheetViews>
  <sheetFormatPr defaultColWidth="9.140625" defaultRowHeight="12.75"/>
  <cols>
    <col min="1" max="1" width="10.57421875" style="0" customWidth="1"/>
    <col min="2" max="19" width="12.140625" style="0" customWidth="1"/>
    <col min="20" max="21" width="10.57421875" style="0" customWidth="1"/>
    <col min="22" max="22" width="12.57421875" style="0" customWidth="1"/>
  </cols>
  <sheetData>
    <row r="1" spans="1:19" ht="20.25">
      <c r="A1" s="80" t="str">
        <f>Table1!A1</f>
        <v>2002-03 Access and hardship monitoring return</v>
      </c>
      <c r="B1" s="142"/>
      <c r="C1" s="142"/>
      <c r="D1" s="142"/>
      <c r="E1" s="142"/>
      <c r="F1" s="142"/>
      <c r="G1" s="142"/>
      <c r="H1" s="142"/>
      <c r="I1" s="142"/>
      <c r="J1" s="142"/>
      <c r="K1" s="142"/>
      <c r="L1" s="142"/>
      <c r="M1" s="142"/>
      <c r="N1" s="142"/>
      <c r="O1" s="142"/>
      <c r="P1" s="142"/>
      <c r="Q1" s="142"/>
      <c r="R1" s="142"/>
      <c r="S1" s="142"/>
    </row>
    <row r="2" spans="1:19" s="1" customFormat="1" ht="43.5" customHeight="1">
      <c r="A2" s="191" t="s">
        <v>125</v>
      </c>
      <c r="B2" s="191"/>
      <c r="C2" s="191"/>
      <c r="D2" s="191"/>
      <c r="E2" s="191"/>
      <c r="F2" s="191"/>
      <c r="G2" s="191"/>
      <c r="H2" s="191"/>
      <c r="I2" s="191"/>
      <c r="J2" s="191"/>
      <c r="K2" s="191"/>
      <c r="L2" s="191"/>
      <c r="M2" s="191"/>
      <c r="N2" s="191"/>
      <c r="O2" s="191"/>
      <c r="P2" s="191"/>
      <c r="Q2" s="191"/>
      <c r="R2" s="191"/>
      <c r="S2" s="191"/>
    </row>
    <row r="3" spans="1:19" s="1" customFormat="1" ht="18" customHeight="1">
      <c r="A3" s="104"/>
      <c r="B3" s="99"/>
      <c r="C3" s="99"/>
      <c r="D3" s="99"/>
      <c r="E3" s="99"/>
      <c r="F3" s="99"/>
      <c r="G3" s="99"/>
      <c r="H3" s="99"/>
      <c r="I3" s="99"/>
      <c r="J3" s="99"/>
      <c r="K3" s="99"/>
      <c r="L3" s="99"/>
      <c r="M3" s="99"/>
      <c r="N3" s="99"/>
      <c r="O3" s="99"/>
      <c r="P3" s="99"/>
      <c r="Q3" s="99"/>
      <c r="R3" s="99"/>
      <c r="S3" s="99"/>
    </row>
    <row r="4" ht="19.5" customHeight="1">
      <c r="A4" s="2"/>
    </row>
    <row r="5" spans="1:19" ht="15" customHeight="1">
      <c r="A5" s="12"/>
      <c r="B5" s="89" t="s">
        <v>31</v>
      </c>
      <c r="C5" s="90"/>
      <c r="D5" s="90"/>
      <c r="E5" s="90"/>
      <c r="F5" s="90"/>
      <c r="G5" s="90"/>
      <c r="H5" s="90"/>
      <c r="I5" s="90"/>
      <c r="J5" s="90"/>
      <c r="K5" s="90"/>
      <c r="L5" s="90"/>
      <c r="M5" s="90"/>
      <c r="N5" s="90"/>
      <c r="O5" s="90"/>
      <c r="P5" s="90"/>
      <c r="Q5" s="91"/>
      <c r="R5" s="10"/>
      <c r="S5" s="11"/>
    </row>
    <row r="6" spans="1:19" s="1" customFormat="1" ht="27" customHeight="1">
      <c r="A6" s="28"/>
      <c r="B6" s="98" t="s">
        <v>32</v>
      </c>
      <c r="C6" s="96"/>
      <c r="D6" s="100" t="s">
        <v>33</v>
      </c>
      <c r="E6" s="101"/>
      <c r="F6" s="96" t="s">
        <v>34</v>
      </c>
      <c r="G6" s="97"/>
      <c r="H6" s="98" t="s">
        <v>35</v>
      </c>
      <c r="I6" s="97"/>
      <c r="J6" s="102" t="s">
        <v>36</v>
      </c>
      <c r="K6" s="103"/>
      <c r="L6" s="98" t="s">
        <v>37</v>
      </c>
      <c r="M6" s="97"/>
      <c r="N6" s="98" t="s">
        <v>38</v>
      </c>
      <c r="O6" s="97"/>
      <c r="P6" s="96" t="s">
        <v>75</v>
      </c>
      <c r="Q6" s="97"/>
      <c r="R6" s="98" t="s">
        <v>3</v>
      </c>
      <c r="S6" s="97"/>
    </row>
    <row r="7" spans="1:37" ht="54.75" customHeight="1">
      <c r="A7" s="14"/>
      <c r="B7" s="18" t="s">
        <v>19</v>
      </c>
      <c r="C7" s="7" t="s">
        <v>20</v>
      </c>
      <c r="D7" s="7" t="s">
        <v>19</v>
      </c>
      <c r="E7" s="15" t="s">
        <v>20</v>
      </c>
      <c r="F7" s="9" t="s">
        <v>19</v>
      </c>
      <c r="G7" s="8" t="s">
        <v>20</v>
      </c>
      <c r="H7" s="15" t="s">
        <v>19</v>
      </c>
      <c r="I7" s="9" t="s">
        <v>20</v>
      </c>
      <c r="J7" s="18" t="s">
        <v>19</v>
      </c>
      <c r="K7" s="15" t="s">
        <v>20</v>
      </c>
      <c r="L7" s="15" t="s">
        <v>19</v>
      </c>
      <c r="M7" s="7" t="s">
        <v>20</v>
      </c>
      <c r="N7" s="7" t="s">
        <v>19</v>
      </c>
      <c r="O7" s="7" t="s">
        <v>20</v>
      </c>
      <c r="P7" s="7" t="s">
        <v>19</v>
      </c>
      <c r="Q7" s="15" t="s">
        <v>20</v>
      </c>
      <c r="R7" s="15" t="s">
        <v>19</v>
      </c>
      <c r="S7" s="9" t="s">
        <v>20</v>
      </c>
      <c r="T7" s="1"/>
      <c r="U7" s="1"/>
      <c r="V7" s="1"/>
      <c r="W7" s="1"/>
      <c r="X7" s="1"/>
      <c r="Y7" s="1"/>
      <c r="Z7" s="1"/>
      <c r="AA7" s="1"/>
      <c r="AB7" s="1"/>
      <c r="AC7" s="1"/>
      <c r="AD7" s="1"/>
      <c r="AE7" s="1"/>
      <c r="AF7" s="1"/>
      <c r="AG7" s="1"/>
      <c r="AH7" s="1"/>
      <c r="AI7" s="1"/>
      <c r="AJ7" s="1"/>
      <c r="AK7" s="1"/>
    </row>
    <row r="8" spans="1:19" ht="14.25" customHeight="1">
      <c r="A8" s="14" t="s">
        <v>3</v>
      </c>
      <c r="B8" s="44">
        <v>0</v>
      </c>
      <c r="C8" s="44">
        <v>0</v>
      </c>
      <c r="D8" s="44">
        <v>0</v>
      </c>
      <c r="E8" s="44">
        <v>0</v>
      </c>
      <c r="F8" s="44">
        <v>0</v>
      </c>
      <c r="G8" s="44">
        <v>0</v>
      </c>
      <c r="H8" s="45">
        <v>0</v>
      </c>
      <c r="I8" s="46">
        <v>0</v>
      </c>
      <c r="J8" s="45">
        <v>0</v>
      </c>
      <c r="K8" s="46">
        <v>0</v>
      </c>
      <c r="L8" s="46">
        <v>0</v>
      </c>
      <c r="M8" s="46">
        <v>0</v>
      </c>
      <c r="N8" s="46">
        <v>0</v>
      </c>
      <c r="O8" s="46">
        <v>0</v>
      </c>
      <c r="P8" s="46">
        <v>0</v>
      </c>
      <c r="Q8" s="46">
        <v>0</v>
      </c>
      <c r="R8" s="161">
        <f>SUM(B8,D8,F8,H8,J8,L8,N8,P8)</f>
        <v>0</v>
      </c>
      <c r="S8" s="161">
        <f>SUM(C8,E8,G8,I8,K8,M8,O8,Q8)</f>
        <v>0</v>
      </c>
    </row>
    <row r="9" spans="2:21" ht="12.75">
      <c r="B9" s="24"/>
      <c r="C9" s="24"/>
      <c r="D9" s="26"/>
      <c r="E9" s="26"/>
      <c r="F9" s="26"/>
      <c r="G9" s="26"/>
      <c r="H9" s="26"/>
      <c r="I9" s="26"/>
      <c r="J9" s="26"/>
      <c r="K9" s="26"/>
      <c r="L9" s="26"/>
      <c r="M9" s="26"/>
      <c r="N9" s="26"/>
      <c r="O9" s="26"/>
      <c r="P9" s="26"/>
      <c r="Q9" s="26"/>
      <c r="R9" s="26"/>
      <c r="S9" s="26"/>
      <c r="T9" s="26"/>
      <c r="U9" s="26"/>
    </row>
    <row r="11" s="1" customFormat="1" ht="12.75"/>
    <row r="12" ht="29.25" customHeight="1"/>
    <row r="13" ht="53.25" customHeight="1"/>
    <row r="15" ht="12.75" hidden="1"/>
    <row r="23" ht="13.5" customHeight="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sheetData>
  <mergeCells count="1">
    <mergeCell ref="A2:S2"/>
  </mergeCells>
  <printOptions/>
  <pageMargins left="0.41" right="0.17" top="0.7" bottom="1" header="0.69" footer="0.5"/>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ols>
    <col min="1" max="1" width="53.140625" style="0" customWidth="1"/>
    <col min="2" max="6" width="12.00390625" style="0" customWidth="1"/>
  </cols>
  <sheetData>
    <row r="1" spans="1:2" ht="18">
      <c r="A1" s="80" t="str">
        <f>Table1!A1</f>
        <v>2002-03 Access and hardship monitoring return</v>
      </c>
      <c r="B1" s="2"/>
    </row>
    <row r="2" spans="1:2" ht="15">
      <c r="A2" s="79" t="s">
        <v>39</v>
      </c>
      <c r="B2" s="2"/>
    </row>
    <row r="3" spans="1:2" ht="15">
      <c r="A3" s="79"/>
      <c r="B3" s="2"/>
    </row>
    <row r="5" spans="1:6" s="1" customFormat="1" ht="38.25">
      <c r="A5" s="3"/>
      <c r="B5" s="3" t="s">
        <v>19</v>
      </c>
      <c r="C5" s="22" t="s">
        <v>40</v>
      </c>
      <c r="D5" s="22" t="s">
        <v>41</v>
      </c>
      <c r="E5" s="21" t="s">
        <v>42</v>
      </c>
      <c r="F5" s="21" t="s">
        <v>43</v>
      </c>
    </row>
    <row r="6" spans="1:6" ht="16.5" customHeight="1">
      <c r="A6" s="10" t="s">
        <v>76</v>
      </c>
      <c r="B6" s="48">
        <v>0</v>
      </c>
      <c r="C6" s="52">
        <v>0</v>
      </c>
      <c r="D6" s="52">
        <v>0</v>
      </c>
      <c r="E6" s="60">
        <v>0</v>
      </c>
      <c r="F6" s="154">
        <f>C6-D6</f>
        <v>0</v>
      </c>
    </row>
    <row r="7" spans="1:6" ht="16.5" customHeight="1">
      <c r="A7" s="5" t="s">
        <v>44</v>
      </c>
      <c r="B7" s="50">
        <v>0</v>
      </c>
      <c r="C7" s="53">
        <v>0</v>
      </c>
      <c r="D7" s="53">
        <v>0</v>
      </c>
      <c r="E7" s="61">
        <v>0</v>
      </c>
      <c r="F7" s="157">
        <f>C7-D7</f>
        <v>0</v>
      </c>
    </row>
    <row r="8" spans="1:6" ht="16.5" customHeight="1">
      <c r="A8" s="16" t="s">
        <v>3</v>
      </c>
      <c r="B8" s="162">
        <f>SUM(B6:B7)</f>
        <v>0</v>
      </c>
      <c r="C8" s="153">
        <f>SUM(C6:C7)</f>
        <v>0</v>
      </c>
      <c r="D8" s="153">
        <f>SUM(D6:D7)</f>
        <v>0</v>
      </c>
      <c r="E8" s="161">
        <f>SUM(E6:E7)</f>
        <v>0</v>
      </c>
      <c r="F8" s="161">
        <f>SUM(F6:F7)</f>
        <v>0</v>
      </c>
    </row>
    <row r="9" spans="1:6" ht="12.75" hidden="1">
      <c r="A9" s="24"/>
      <c r="B9" s="24"/>
      <c r="C9" s="25"/>
      <c r="D9" s="25"/>
      <c r="E9" s="25"/>
      <c r="F9" s="25"/>
    </row>
    <row r="10" spans="1:6" ht="12.75" hidden="1">
      <c r="A10" s="24"/>
      <c r="B10" s="24"/>
      <c r="C10" s="26"/>
      <c r="D10" s="26"/>
      <c r="E10" s="26"/>
      <c r="F10" s="26"/>
    </row>
    <row r="12" spans="1:2" ht="12.75">
      <c r="A12" s="2"/>
      <c r="B12" s="2"/>
    </row>
    <row r="18" ht="12.75" hidden="1"/>
    <row r="19" ht="12.75" hidden="1"/>
    <row r="20" ht="12.75" hidden="1"/>
    <row r="21" ht="12.75" hidden="1"/>
    <row r="22" ht="12.75" hidden="1"/>
    <row r="23" ht="12.75" hidden="1"/>
  </sheetData>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9"/>
  <sheetViews>
    <sheetView showGridLines="0" workbookViewId="0" topLeftCell="A1">
      <selection activeCell="A1" sqref="A1"/>
    </sheetView>
  </sheetViews>
  <sheetFormatPr defaultColWidth="9.140625" defaultRowHeight="12.75"/>
  <cols>
    <col min="1" max="1" width="27.57421875" style="0" customWidth="1"/>
    <col min="2" max="2" width="57.57421875" style="0" customWidth="1"/>
    <col min="3" max="6" width="13.421875" style="0" customWidth="1"/>
    <col min="7" max="7" width="4.57421875" style="0" customWidth="1"/>
  </cols>
  <sheetData>
    <row r="1" ht="18">
      <c r="A1" s="80" t="str">
        <f>Table1!A1</f>
        <v>2002-03 Access and hardship monitoring return</v>
      </c>
    </row>
    <row r="2" spans="1:2" ht="15">
      <c r="A2" s="79" t="s">
        <v>124</v>
      </c>
      <c r="B2" s="2"/>
    </row>
    <row r="3" spans="1:2" ht="15">
      <c r="A3" s="79"/>
      <c r="B3" s="2"/>
    </row>
    <row r="5" spans="1:6" s="1" customFormat="1" ht="29.25" customHeight="1">
      <c r="A5" s="22"/>
      <c r="B5" s="31" t="s">
        <v>45</v>
      </c>
      <c r="C5" s="33" t="s">
        <v>46</v>
      </c>
      <c r="D5" s="33" t="s">
        <v>47</v>
      </c>
      <c r="E5" s="27" t="s">
        <v>48</v>
      </c>
      <c r="F5" s="34" t="s">
        <v>3</v>
      </c>
    </row>
    <row r="6" spans="1:6" ht="15" customHeight="1">
      <c r="A6" s="10" t="s">
        <v>114</v>
      </c>
      <c r="B6" s="41" t="s">
        <v>49</v>
      </c>
      <c r="C6" s="163">
        <f>raw!D2+raw!A2</f>
        <v>0</v>
      </c>
      <c r="D6" s="163">
        <f>raw!E2</f>
        <v>0</v>
      </c>
      <c r="E6" s="149">
        <f>raw!F2</f>
        <v>0</v>
      </c>
      <c r="F6" s="154">
        <f aca="true" t="shared" si="0" ref="F6:F15">SUM(C6:E6)</f>
        <v>0</v>
      </c>
    </row>
    <row r="7" spans="1:6" ht="15" customHeight="1">
      <c r="A7" s="5"/>
      <c r="B7" s="42" t="s">
        <v>77</v>
      </c>
      <c r="C7" s="164">
        <v>0</v>
      </c>
      <c r="D7" s="164">
        <v>0</v>
      </c>
      <c r="E7" s="156">
        <v>0</v>
      </c>
      <c r="F7" s="157">
        <f t="shared" si="0"/>
        <v>0</v>
      </c>
    </row>
    <row r="8" spans="1:6" ht="15" customHeight="1">
      <c r="A8" s="5"/>
      <c r="B8" s="42" t="s">
        <v>111</v>
      </c>
      <c r="C8" s="165">
        <f>raw!G2</f>
        <v>0</v>
      </c>
      <c r="D8" s="165">
        <v>0</v>
      </c>
      <c r="E8" s="166">
        <v>0</v>
      </c>
      <c r="F8" s="157">
        <f t="shared" si="0"/>
        <v>0</v>
      </c>
    </row>
    <row r="9" spans="1:6" ht="15" customHeight="1">
      <c r="A9" s="5"/>
      <c r="B9" s="42" t="s">
        <v>79</v>
      </c>
      <c r="C9" s="108">
        <v>0</v>
      </c>
      <c r="D9" s="108">
        <v>0</v>
      </c>
      <c r="E9" s="109">
        <v>0</v>
      </c>
      <c r="F9" s="157">
        <f t="shared" si="0"/>
        <v>0</v>
      </c>
    </row>
    <row r="10" spans="1:6" ht="15" customHeight="1">
      <c r="A10" s="5"/>
      <c r="B10" s="42" t="s">
        <v>50</v>
      </c>
      <c r="C10" s="54">
        <v>0</v>
      </c>
      <c r="D10" s="54">
        <v>0</v>
      </c>
      <c r="E10" s="55">
        <v>0</v>
      </c>
      <c r="F10" s="157">
        <f t="shared" si="0"/>
        <v>0</v>
      </c>
    </row>
    <row r="11" spans="1:6" ht="15" customHeight="1">
      <c r="A11" s="10" t="s">
        <v>115</v>
      </c>
      <c r="B11" s="35" t="s">
        <v>51</v>
      </c>
      <c r="C11" s="48">
        <v>0</v>
      </c>
      <c r="D11" s="48">
        <v>0</v>
      </c>
      <c r="E11" s="52">
        <v>0</v>
      </c>
      <c r="F11" s="154">
        <f t="shared" si="0"/>
        <v>0</v>
      </c>
    </row>
    <row r="12" spans="1:6" ht="15" customHeight="1">
      <c r="A12" s="5"/>
      <c r="B12" s="36" t="s">
        <v>52</v>
      </c>
      <c r="C12" s="50">
        <v>0</v>
      </c>
      <c r="D12" s="50">
        <v>0</v>
      </c>
      <c r="E12" s="53">
        <v>0</v>
      </c>
      <c r="F12" s="157">
        <f t="shared" si="0"/>
        <v>0</v>
      </c>
    </row>
    <row r="13" spans="1:6" ht="15" customHeight="1" thickBot="1">
      <c r="A13" s="40"/>
      <c r="B13" s="43" t="s">
        <v>80</v>
      </c>
      <c r="C13" s="168">
        <v>0</v>
      </c>
      <c r="D13" s="168">
        <v>0</v>
      </c>
      <c r="E13" s="169">
        <f>Table4!D8</f>
        <v>0</v>
      </c>
      <c r="F13" s="167">
        <f t="shared" si="0"/>
        <v>0</v>
      </c>
    </row>
    <row r="14" spans="1:6" ht="15" customHeight="1" thickTop="1">
      <c r="A14" s="42" t="s">
        <v>112</v>
      </c>
      <c r="B14" s="39"/>
      <c r="C14" s="156">
        <f>SUM(C6:C10)</f>
        <v>0</v>
      </c>
      <c r="D14" s="156">
        <f>SUM(D6:D10)</f>
        <v>0</v>
      </c>
      <c r="E14" s="157">
        <f>SUM(E6:E10)</f>
        <v>0</v>
      </c>
      <c r="F14" s="157">
        <f t="shared" si="0"/>
        <v>0</v>
      </c>
    </row>
    <row r="15" spans="1:6" ht="15" customHeight="1">
      <c r="A15" s="65" t="s">
        <v>113</v>
      </c>
      <c r="B15" s="20"/>
      <c r="C15" s="153">
        <f>C11+C12-C13</f>
        <v>0</v>
      </c>
      <c r="D15" s="153">
        <f>D11+D12-D13</f>
        <v>0</v>
      </c>
      <c r="E15" s="161">
        <f>E11+E12-E13</f>
        <v>0</v>
      </c>
      <c r="F15" s="161">
        <f t="shared" si="0"/>
        <v>0</v>
      </c>
    </row>
    <row r="17" spans="1:7" ht="12.75" hidden="1">
      <c r="A17" s="192" t="s">
        <v>81</v>
      </c>
      <c r="B17" s="192"/>
      <c r="C17" s="192"/>
      <c r="D17" s="192"/>
      <c r="E17" s="192"/>
      <c r="F17" s="192"/>
      <c r="G17" s="192"/>
    </row>
    <row r="18" spans="1:7" ht="12.75" hidden="1">
      <c r="A18" s="105"/>
      <c r="B18" s="105"/>
      <c r="C18" s="105"/>
      <c r="D18" s="105"/>
      <c r="E18" s="105"/>
      <c r="F18" s="105"/>
      <c r="G18" s="105"/>
    </row>
    <row r="19" spans="1:7" ht="12.75" hidden="1">
      <c r="A19" s="106" t="s">
        <v>82</v>
      </c>
      <c r="B19" s="107"/>
      <c r="C19" s="107"/>
      <c r="D19" s="107"/>
      <c r="E19" s="107"/>
      <c r="F19" s="107"/>
      <c r="G19" s="107"/>
    </row>
    <row r="24" ht="12.75" hidden="1">
      <c r="A24" t="s">
        <v>53</v>
      </c>
    </row>
    <row r="25" ht="12.75" hidden="1">
      <c r="A25" t="str">
        <f>IF(F15&gt;F14,"Validation failure, please check data","Validation check passed")</f>
        <v>Validation check passed</v>
      </c>
    </row>
    <row r="26" ht="12.75" hidden="1">
      <c r="A26" t="s">
        <v>54</v>
      </c>
    </row>
    <row r="27" ht="12.75" hidden="1">
      <c r="A27" t="e">
        <f>IF(#REF!&gt;0.2*F6,"Validation failure, please check data","Validation check passed")</f>
        <v>#REF!</v>
      </c>
    </row>
    <row r="28" ht="12.75" hidden="1"/>
    <row r="29" ht="12.75">
      <c r="F29" s="32"/>
    </row>
  </sheetData>
  <mergeCells count="1">
    <mergeCell ref="A17:G17"/>
  </mergeCells>
  <printOptions/>
  <pageMargins left="0.49" right="0.18"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36"/>
  <sheetViews>
    <sheetView showGridLines="0" workbookViewId="0" topLeftCell="A1">
      <selection activeCell="A1" sqref="A1"/>
    </sheetView>
  </sheetViews>
  <sheetFormatPr defaultColWidth="9.140625" defaultRowHeight="12.75"/>
  <cols>
    <col min="1" max="1" width="54.8515625" style="0" customWidth="1"/>
    <col min="2" max="5" width="17.28125" style="0" customWidth="1"/>
    <col min="7" max="7" width="5.140625" style="0" customWidth="1"/>
  </cols>
  <sheetData>
    <row r="1" ht="18">
      <c r="A1" s="80" t="str">
        <f>Table1!A1</f>
        <v>2002-03 Access and hardship monitoring return</v>
      </c>
    </row>
    <row r="2" ht="15">
      <c r="A2" s="79" t="s">
        <v>55</v>
      </c>
    </row>
    <row r="3" ht="15">
      <c r="A3" s="79"/>
    </row>
    <row r="5" spans="1:5" s="1" customFormat="1" ht="36.75" customHeight="1">
      <c r="A5" s="3"/>
      <c r="B5" s="3" t="s">
        <v>56</v>
      </c>
      <c r="C5" s="22" t="s">
        <v>57</v>
      </c>
      <c r="D5" s="21" t="s">
        <v>3</v>
      </c>
      <c r="E5" s="29" t="s">
        <v>89</v>
      </c>
    </row>
    <row r="6" spans="1:5" ht="16.5" customHeight="1">
      <c r="A6" s="35" t="s">
        <v>116</v>
      </c>
      <c r="B6" s="170">
        <f>raw!C2</f>
        <v>0</v>
      </c>
      <c r="C6" s="151">
        <f>raw!A2</f>
        <v>0</v>
      </c>
      <c r="D6" s="154">
        <f>SUM(B6:C6)</f>
        <v>0</v>
      </c>
      <c r="E6" s="171"/>
    </row>
    <row r="7" spans="1:5" ht="16.5" customHeight="1">
      <c r="A7" s="36" t="s">
        <v>111</v>
      </c>
      <c r="B7" s="165">
        <f>raw!G2</f>
        <v>0</v>
      </c>
      <c r="C7" s="166" t="s">
        <v>58</v>
      </c>
      <c r="D7" s="157">
        <f>B7</f>
        <v>0</v>
      </c>
      <c r="E7" s="166"/>
    </row>
    <row r="8" spans="1:5" ht="16.5" customHeight="1">
      <c r="A8" s="36" t="s">
        <v>117</v>
      </c>
      <c r="B8" s="172">
        <f>Table5!F10</f>
        <v>0</v>
      </c>
      <c r="C8" s="173" t="s">
        <v>58</v>
      </c>
      <c r="D8" s="157">
        <f>B8</f>
        <v>0</v>
      </c>
      <c r="E8" s="166"/>
    </row>
    <row r="9" spans="1:5" ht="16.5" customHeight="1">
      <c r="A9" s="36" t="s">
        <v>83</v>
      </c>
      <c r="B9" s="172">
        <v>0</v>
      </c>
      <c r="C9" s="166" t="s">
        <v>58</v>
      </c>
      <c r="D9" s="157">
        <f>B9</f>
        <v>0</v>
      </c>
      <c r="E9" s="173"/>
    </row>
    <row r="10" spans="1:5" ht="16.5" customHeight="1">
      <c r="A10" s="36" t="s">
        <v>78</v>
      </c>
      <c r="B10" s="172">
        <v>0</v>
      </c>
      <c r="C10" s="166" t="s">
        <v>58</v>
      </c>
      <c r="D10" s="157">
        <f>B10</f>
        <v>0</v>
      </c>
      <c r="E10" s="166">
        <f>IF((D6+D7+D8+D9-D10)&lt;&gt;0,100*(D6+D7+D8+D9-D10)/(D6+D7+D8+D9-D10),0)</f>
        <v>0</v>
      </c>
    </row>
    <row r="11" spans="1:5" ht="16.5" customHeight="1">
      <c r="A11" s="35" t="s">
        <v>59</v>
      </c>
      <c r="B11" s="170">
        <f>Table2a!K15+Table5!F12</f>
        <v>0</v>
      </c>
      <c r="C11" s="151">
        <f>Table1!C7</f>
        <v>0</v>
      </c>
      <c r="D11" s="154">
        <f>SUM(B11:C11)</f>
        <v>0</v>
      </c>
      <c r="E11" s="151"/>
    </row>
    <row r="12" spans="1:5" ht="16.5" customHeight="1">
      <c r="A12" s="36" t="s">
        <v>84</v>
      </c>
      <c r="B12" s="172">
        <f>Table5!F13</f>
        <v>0</v>
      </c>
      <c r="C12" s="166" t="s">
        <v>58</v>
      </c>
      <c r="D12" s="157">
        <f>B12</f>
        <v>0</v>
      </c>
      <c r="E12" s="173">
        <f>IF((D6+D7+D8+D9-D10)&lt;&gt;0,100*(D11-D12)/(D6+D7+D8+D9-D10),0)</f>
        <v>0</v>
      </c>
    </row>
    <row r="13" spans="1:5" ht="16.5" customHeight="1">
      <c r="A13" s="110" t="s">
        <v>60</v>
      </c>
      <c r="B13" s="174">
        <f>B6+B7+B8-B11+B12</f>
        <v>0</v>
      </c>
      <c r="C13" s="175">
        <f>C6-C11</f>
        <v>0</v>
      </c>
      <c r="D13" s="161">
        <f>D6+D7+D8+D9-D10-D11+D12</f>
        <v>0</v>
      </c>
      <c r="E13" s="175">
        <f>IF((D6+D7+D8+D9-D10)&lt;&gt;0,100*(D13/(D6+D7+D8+D9-D10)),0)</f>
        <v>0</v>
      </c>
    </row>
    <row r="14" spans="1:5" ht="16.5" customHeight="1">
      <c r="A14" s="36" t="s">
        <v>118</v>
      </c>
      <c r="B14" s="176"/>
      <c r="C14" s="176"/>
      <c r="D14" s="129">
        <v>0</v>
      </c>
      <c r="E14" s="173">
        <f>IF((D6+D7+D8+D9-D91)&lt;&gt;0,100*(D14/(D6+D7+D8+D9-D10)),0)</f>
        <v>0</v>
      </c>
    </row>
    <row r="15" spans="1:5" ht="16.5" customHeight="1">
      <c r="A15" s="111" t="s">
        <v>61</v>
      </c>
      <c r="B15" s="148"/>
      <c r="C15" s="148"/>
      <c r="D15" s="148">
        <f>IF(D13&gt;0,D13-D14,0)</f>
        <v>0</v>
      </c>
      <c r="E15" s="147">
        <f>IF((D6+D7+D8+D9-D10)&lt;&gt;0,100*(D15/(D6+D7+D8+D9-D10)),0)</f>
        <v>0</v>
      </c>
    </row>
    <row r="17" spans="1:7" ht="26.25" customHeight="1">
      <c r="A17" s="193" t="s">
        <v>119</v>
      </c>
      <c r="B17" s="193"/>
      <c r="C17" s="193"/>
      <c r="D17" s="193"/>
      <c r="E17" s="193"/>
      <c r="F17" s="107"/>
      <c r="G17" s="107"/>
    </row>
    <row r="18" spans="1:7" ht="15" customHeight="1">
      <c r="A18" s="105" t="s">
        <v>120</v>
      </c>
      <c r="B18" s="105"/>
      <c r="C18" s="105"/>
      <c r="D18" s="112"/>
      <c r="E18" s="112"/>
      <c r="F18" s="112"/>
      <c r="G18" s="105"/>
    </row>
    <row r="19" spans="1:7" ht="12.75">
      <c r="A19" s="105"/>
      <c r="B19" s="105"/>
      <c r="C19" s="105"/>
      <c r="D19" s="112"/>
      <c r="E19" s="112"/>
      <c r="F19" s="112"/>
      <c r="G19" s="105"/>
    </row>
    <row r="20" spans="1:7" ht="25.5" customHeight="1">
      <c r="A20" s="193" t="s">
        <v>85</v>
      </c>
      <c r="B20" s="193"/>
      <c r="C20" s="193"/>
      <c r="D20" s="193"/>
      <c r="E20" s="193"/>
      <c r="F20" s="107"/>
      <c r="G20" s="107"/>
    </row>
    <row r="23" spans="1:7" ht="12.75">
      <c r="A23" s="113" t="s">
        <v>62</v>
      </c>
      <c r="B23" s="105"/>
      <c r="C23" s="105"/>
      <c r="D23" s="114"/>
      <c r="E23" s="114"/>
      <c r="F23" s="114"/>
      <c r="G23" s="105"/>
    </row>
    <row r="24" spans="1:7" ht="12.75">
      <c r="A24" s="113"/>
      <c r="B24" s="105"/>
      <c r="C24" s="105"/>
      <c r="D24" s="114"/>
      <c r="E24" s="114"/>
      <c r="F24" s="114"/>
      <c r="G24" s="105"/>
    </row>
    <row r="25" spans="1:7" ht="12.75">
      <c r="A25" s="113"/>
      <c r="B25" s="115" t="s">
        <v>86</v>
      </c>
      <c r="C25" s="115" t="s">
        <v>87</v>
      </c>
      <c r="D25" s="105"/>
      <c r="E25" s="105"/>
      <c r="F25" s="105"/>
      <c r="G25" s="105"/>
    </row>
    <row r="26" spans="1:7" ht="16.5" customHeight="1">
      <c r="A26" s="113" t="s">
        <v>63</v>
      </c>
      <c r="B26" s="116"/>
      <c r="C26" s="117"/>
      <c r="D26" s="118" t="s">
        <v>88</v>
      </c>
      <c r="E26" s="105"/>
      <c r="F26" s="105"/>
      <c r="G26" s="105"/>
    </row>
    <row r="27" spans="1:7" ht="16.5" customHeight="1">
      <c r="A27" s="113" t="s">
        <v>64</v>
      </c>
      <c r="B27" s="119"/>
      <c r="C27" s="120"/>
      <c r="D27" s="118" t="s">
        <v>88</v>
      </c>
      <c r="E27" s="105"/>
      <c r="F27" s="105"/>
      <c r="G27" s="105"/>
    </row>
    <row r="28" spans="1:7" ht="16.5" customHeight="1">
      <c r="A28" s="113" t="s">
        <v>65</v>
      </c>
      <c r="B28" s="121"/>
      <c r="C28" s="122"/>
      <c r="D28" s="123" t="s">
        <v>88</v>
      </c>
      <c r="E28" s="105"/>
      <c r="F28" s="105"/>
      <c r="G28" s="105"/>
    </row>
    <row r="29" spans="1:7" ht="12.75">
      <c r="A29" s="105"/>
      <c r="B29" s="105"/>
      <c r="C29" s="105"/>
      <c r="D29" s="112"/>
      <c r="E29" s="112"/>
      <c r="F29" s="112"/>
      <c r="G29" s="105"/>
    </row>
    <row r="30" spans="1:7" s="1" customFormat="1" ht="16.5" customHeight="1">
      <c r="A30" s="124" t="s">
        <v>121</v>
      </c>
      <c r="B30" s="124"/>
      <c r="C30" s="124"/>
      <c r="D30" s="125"/>
      <c r="E30" s="125"/>
      <c r="F30" s="125"/>
      <c r="G30" s="124"/>
    </row>
    <row r="31" spans="1:7" ht="15.75" customHeight="1">
      <c r="A31" s="128"/>
      <c r="B31" s="128"/>
      <c r="C31" s="128"/>
      <c r="D31" s="128"/>
      <c r="E31" s="128"/>
      <c r="F31" s="126"/>
      <c r="G31" s="126"/>
    </row>
    <row r="32" ht="16.5" customHeight="1">
      <c r="A32" s="2"/>
    </row>
    <row r="33" ht="16.5" customHeight="1">
      <c r="A33" s="2"/>
    </row>
    <row r="34" ht="16.5" customHeight="1">
      <c r="A34" s="2"/>
    </row>
    <row r="35" ht="16.5" customHeight="1">
      <c r="A35" s="2"/>
    </row>
    <row r="36" ht="16.5" customHeight="1">
      <c r="A36" s="2"/>
    </row>
  </sheetData>
  <mergeCells count="2">
    <mergeCell ref="A17:E17"/>
    <mergeCell ref="A20:E20"/>
  </mergeCells>
  <printOptions/>
  <pageMargins left="0.75" right="0.17" top="0.52" bottom="0.4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18"/>
  <sheetViews>
    <sheetView showGridLines="0" tabSelected="1" workbookViewId="0" topLeftCell="A1">
      <selection activeCell="C4" sqref="C4"/>
    </sheetView>
  </sheetViews>
  <sheetFormatPr defaultColWidth="9.140625" defaultRowHeight="12.75"/>
  <cols>
    <col min="1" max="1" width="30.57421875" style="0" customWidth="1"/>
    <col min="2" max="4" width="24.28125" style="0" customWidth="1"/>
    <col min="5" max="5" width="24.28125" style="58" customWidth="1"/>
    <col min="6" max="6" width="22.8515625" style="0" customWidth="1"/>
    <col min="7" max="7" width="18.140625" style="0" customWidth="1"/>
  </cols>
  <sheetData>
    <row r="1" spans="1:2" ht="18">
      <c r="A1" s="80" t="str">
        <f>Table1!A1</f>
        <v>2002-03 Access and hardship monitoring return</v>
      </c>
      <c r="B1" s="2"/>
    </row>
    <row r="2" spans="1:2" ht="15.75">
      <c r="A2" s="76" t="s">
        <v>66</v>
      </c>
      <c r="B2" s="2"/>
    </row>
    <row r="4" ht="15.75">
      <c r="A4" s="76" t="s">
        <v>0</v>
      </c>
    </row>
    <row r="5" spans="1:5" s="1" customFormat="1" ht="52.5" customHeight="1">
      <c r="A5" s="3"/>
      <c r="B5" s="66" t="s">
        <v>126</v>
      </c>
      <c r="C5" s="66" t="s">
        <v>107</v>
      </c>
      <c r="D5" s="66" t="s">
        <v>108</v>
      </c>
      <c r="E5" s="137" t="s">
        <v>67</v>
      </c>
    </row>
    <row r="6" spans="1:5" s="1" customFormat="1" ht="13.5" customHeight="1">
      <c r="A6" s="18" t="s">
        <v>2</v>
      </c>
      <c r="B6" s="18"/>
      <c r="C6" s="70"/>
      <c r="D6" s="30"/>
      <c r="E6" s="139"/>
    </row>
    <row r="7" spans="1:5" ht="12.75">
      <c r="A7" s="127" t="s">
        <v>90</v>
      </c>
      <c r="B7" s="179"/>
      <c r="C7" s="69">
        <v>0</v>
      </c>
      <c r="D7" s="156">
        <f>1000*C7</f>
        <v>0</v>
      </c>
      <c r="E7" s="177"/>
    </row>
    <row r="8" spans="1:5" ht="12.75">
      <c r="A8" s="13" t="s">
        <v>91</v>
      </c>
      <c r="B8" s="180"/>
      <c r="C8" s="71">
        <v>0</v>
      </c>
      <c r="D8" s="183">
        <f>1000*C8</f>
        <v>0</v>
      </c>
      <c r="E8" s="178"/>
    </row>
    <row r="9" spans="1:5" ht="12.75">
      <c r="A9" s="16" t="s">
        <v>3</v>
      </c>
      <c r="B9" s="181">
        <v>0</v>
      </c>
      <c r="C9" s="182">
        <f>SUM(C7:C8)</f>
        <v>0</v>
      </c>
      <c r="D9" s="153">
        <f>SUM(D7:D8)</f>
        <v>0</v>
      </c>
      <c r="E9" s="153">
        <f>1000*B9-D9</f>
        <v>0</v>
      </c>
    </row>
    <row r="10" spans="1:2" ht="12.75">
      <c r="A10" s="23"/>
      <c r="B10" s="23"/>
    </row>
    <row r="11" ht="15.75">
      <c r="A11" s="140" t="s">
        <v>4</v>
      </c>
    </row>
    <row r="12" spans="1:5" ht="63.75">
      <c r="A12" s="3"/>
      <c r="B12" s="66" t="s">
        <v>127</v>
      </c>
      <c r="C12" s="66" t="s">
        <v>109</v>
      </c>
      <c r="D12" s="66" t="s">
        <v>108</v>
      </c>
      <c r="E12" s="137" t="s">
        <v>67</v>
      </c>
    </row>
    <row r="13" spans="1:5" ht="12.75">
      <c r="A13" s="18" t="s">
        <v>2</v>
      </c>
      <c r="B13" s="18"/>
      <c r="C13" s="70"/>
      <c r="D13" s="30"/>
      <c r="E13" s="139"/>
    </row>
    <row r="14" spans="1:5" ht="12.75">
      <c r="A14" s="127" t="s">
        <v>90</v>
      </c>
      <c r="B14" s="179"/>
      <c r="C14" s="69">
        <v>0</v>
      </c>
      <c r="D14" s="156">
        <f>1000*C14</f>
        <v>0</v>
      </c>
      <c r="E14" s="177"/>
    </row>
    <row r="15" spans="1:5" ht="12.75">
      <c r="A15" s="13" t="s">
        <v>91</v>
      </c>
      <c r="B15" s="180"/>
      <c r="C15" s="71">
        <v>0</v>
      </c>
      <c r="D15" s="183">
        <f>1000*C15</f>
        <v>0</v>
      </c>
      <c r="E15" s="178"/>
    </row>
    <row r="16" spans="1:5" ht="12.75">
      <c r="A16" s="16" t="s">
        <v>3</v>
      </c>
      <c r="B16" s="181">
        <v>0</v>
      </c>
      <c r="C16" s="182">
        <f>SUM(C14:C15)</f>
        <v>0</v>
      </c>
      <c r="D16" s="153">
        <f>SUM(D14:D15)</f>
        <v>0</v>
      </c>
      <c r="E16" s="153">
        <f>1000*B16-D16</f>
        <v>0</v>
      </c>
    </row>
    <row r="18" spans="1:6" ht="29.25" customHeight="1">
      <c r="A18" s="194" t="s">
        <v>5</v>
      </c>
      <c r="B18" s="194"/>
      <c r="C18" s="194"/>
      <c r="D18" s="194"/>
      <c r="E18" s="194"/>
      <c r="F18" s="68"/>
    </row>
  </sheetData>
  <mergeCells count="1">
    <mergeCell ref="A18:E18"/>
  </mergeCells>
  <printOptions/>
  <pageMargins left="0.55" right="0.17" top="1" bottom="1"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hefce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Falvey</dc:creator>
  <cp:keywords/>
  <dc:description/>
  <cp:lastModifiedBy>HOLLISH</cp:lastModifiedBy>
  <cp:lastPrinted>2002-02-11T16:30:26Z</cp:lastPrinted>
  <dcterms:created xsi:type="dcterms:W3CDTF">2000-04-20T14:30:46Z</dcterms:created>
  <dcterms:modified xsi:type="dcterms:W3CDTF">2002-02-07T14:56:37Z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